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c35b61ac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ages" sheetId="1" r:id="Rc5562ebf6ac84a7f"/>
    <x:sheet xmlns:r="http://schemas.openxmlformats.org/officeDocument/2006/relationships" name="Quote worksheet" sheetId="2" r:id="R7d7f643ad1ae474b"/>
    <x:sheet xmlns:r="http://schemas.openxmlformats.org/officeDocument/2006/relationships" name="Team collection" sheetId="3" r:id="Rd80632656ff944b1"/>
    <x:sheet xmlns:r="http://schemas.openxmlformats.org/officeDocument/2006/relationships" name="Founder questions" sheetId="4" r:id="Rd33273f1364c4518"/>
    <x:sheet xmlns:r="http://schemas.openxmlformats.org/officeDocument/2006/relationships" name="Role costs" sheetId="5" r:id="R921923b372c54f13"/>
    <x:sheet xmlns:r="http://schemas.openxmlformats.org/officeDocument/2006/relationships" name="Assumptions" sheetId="6" r:id="Ra530495c09f64a5e"/>
    <x:sheet xmlns:r="http://schemas.openxmlformats.org/officeDocument/2006/relationships" name="Service costs" sheetId="7" r:id="R40685f4c133b47a6"/>
    <x:sheet xmlns:r="http://schemas.openxmlformats.org/officeDocument/2006/relationships" name="Service definitions" sheetId="8" r:id="R5381217ea0274b06"/>
    <x:sheet xmlns:r="http://schemas.openxmlformats.org/officeDocument/2006/relationships" name="Package build" sheetId="9" r:id="Ref308a62547c4188"/>
    <x:sheet xmlns:r="http://schemas.openxmlformats.org/officeDocument/2006/relationships" name="Pricing policy" sheetId="10" r:id="Rf94f8d5626e04ef8"/>
    <x:sheet xmlns:r="http://schemas.openxmlformats.org/officeDocument/2006/relationships" name="Job evidence" sheetId="11" r:id="Re10c313f501b42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₱&quot;#,##0"/>
    <x:numFmt numFmtId="201" formatCode="0%"/>
    <x:numFmt numFmtId="202" formatCode="0.00"/>
    <x:numFmt numFmtId="203" formatCode="0.000"/>
  </x:numFmts>
  <x:fonts count="7">
    <x:font>
      <x:sz val="11"/>
      <x:name val="Carlito"/>
    </x:font>
    <x:font>
      <x:sz val="11"/>
      <x:color rgb="FF202920"/>
      <x:name val="Arial"/>
    </x:font>
    <x:font>
      <x:b/>
      <x:sz val="17"/>
      <x:color rgb="FF202920"/>
      <x:name val="Arial"/>
    </x:font>
    <x:font>
      <x:i/>
      <x:sz val="10"/>
      <x:color rgb="FF586853"/>
      <x:name val="Arial"/>
    </x:font>
    <x:font>
      <x:b/>
      <x:sz val="11"/>
      <x:color rgb="FFFFFFFF"/>
      <x:name val="Arial"/>
    </x:font>
    <x:font>
      <x:b/>
      <x:sz val="16"/>
      <x:color rgb="FF377A40"/>
      <x:name val="Arial"/>
    </x:font>
    <x:font>
      <x:sz val="10"/>
      <x:color rgb="FF58685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77A40"/>
      </x:patternFill>
    </x:fill>
    <x:fill>
      <x:patternFill patternType="solid">
        <x:fgColor rgb="FFFFF2CC"/>
      </x:patternFill>
    </x:fill>
    <x:fill>
      <x:patternFill patternType="solid">
        <x:fgColor rgb="FFFFF9E7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0"/>
    </x:xf>
    <x:xf numFmtId="200" fontId="5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0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997c5567b4e6c" /><Relationship Type="http://schemas.openxmlformats.org/officeDocument/2006/relationships/theme" Target="/xl/theme/theme1.xml" Id="R4fb00baaa37a4553" /><Relationship Type="http://schemas.openxmlformats.org/officeDocument/2006/relationships/sharedStrings" Target="/xl/sharedStrings.xml" Id="R7a849573ee734078" /><Relationship Type="http://schemas.openxmlformats.org/officeDocument/2006/relationships/worksheet" Target="/xl/worksheets/sheet1.xml" Id="Rc5562ebf6ac84a7f" /><Relationship Type="http://schemas.openxmlformats.org/officeDocument/2006/relationships/worksheet" Target="/xl/worksheets/sheet2.xml" Id="R7d7f643ad1ae474b" /><Relationship Type="http://schemas.openxmlformats.org/officeDocument/2006/relationships/worksheet" Target="/xl/worksheets/sheet3.xml" Id="Rd80632656ff944b1" /><Relationship Type="http://schemas.openxmlformats.org/officeDocument/2006/relationships/worksheet" Target="/xl/worksheets/sheet4.xml" Id="Rd33273f1364c4518" /><Relationship Type="http://schemas.openxmlformats.org/officeDocument/2006/relationships/worksheet" Target="/xl/worksheets/sheet5.xml" Id="R921923b372c54f13" /><Relationship Type="http://schemas.openxmlformats.org/officeDocument/2006/relationships/worksheet" Target="/xl/worksheets/sheet6.xml" Id="Ra530495c09f64a5e" /><Relationship Type="http://schemas.openxmlformats.org/officeDocument/2006/relationships/worksheet" Target="/xl/worksheets/sheet7.xml" Id="R40685f4c133b47a6" /><Relationship Type="http://schemas.openxmlformats.org/officeDocument/2006/relationships/worksheet" Target="/xl/worksheets/sheet8.xml" Id="R5381217ea0274b06" /><Relationship Type="http://schemas.openxmlformats.org/officeDocument/2006/relationships/worksheet" Target="/xl/worksheets/sheet9.xml" Id="Ref308a62547c4188" /><Relationship Type="http://schemas.openxmlformats.org/officeDocument/2006/relationships/worksheet" Target="/xl/worksheets/sheet10.xml" Id="Rf94f8d5626e04ef8" /><Relationship Type="http://schemas.openxmlformats.org/officeDocument/2006/relationships/worksheet" Target="/xl/worksheets/sheet11.xml" Id="Re10c313f501b420c" /></Relationships>
</file>

<file path=xl/tables/table1.xml><?xml version="1.0" encoding="utf-8"?>
<x:table xmlns:x="http://schemas.openxmlformats.org/spreadsheetml/2006/main" id="6" name="PackagesData" displayName="PackagesData" ref="A4:I14" headerRowCount="1" totalsRowCount="0" totalsRowShown="0">
  <x:tableColumns count="9">
    <x:tableColumn id="1" name="Package ID"/>
    <x:tableColumn id="2" name="Founder package"/>
    <x:tableColumn id="3" name="Fee period"/>
    <x:tableColumn id="4" name="Baseline low PHP"/>
    <x:tableColumn id="5" name="Baseline high PHP"/>
    <x:tableColumn id="6" name="Base scope and allowance"/>
    <x:tableColumn id="7" name="Deliverable"/>
    <x:tableColumn id="8" name="Specialist team"/>
    <x:tableColumn id="9" name="Separate wor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7" name="TeamcollectionData" displayName="TeamcollectionData" ref="A4:G28" headerRowCount="1" totalsRowCount="0" totalsRowShown="0">
  <x:tableColumns count="7">
    <x:tableColumn id="1" name="Contributor"/>
    <x:tableColumn id="2" name="Topic"/>
    <x:tableColumn id="3" name="Collect"/>
    <x:tableColumn id="4" name="Beth use"/>
    <x:tableColumn id="5" name="Founder probe"/>
    <x:tableColumn id="6" name="Collect when"/>
    <x:tableColumn id="7" name="Proposed own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8" name="FounderquestionsData" displayName="FounderquestionsData" ref="A4:F17" headerRowCount="1" totalsRowCount="0" totalsRowShown="0">
  <x:tableColumns count="6">
    <x:tableColumn id="1" name="Fact"/>
    <x:tableColumn id="2" name="Plain-language question"/>
    <x:tableColumn id="3" name="Easy answer"/>
    <x:tableColumn id="4" name="Work / pricing decision"/>
    <x:tableColumn id="5" name="Documents later"/>
    <x:tableColumn id="6" name="Rule owne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1" name="RolecostsData" displayName="RolecostsData" ref="A4:C15" headerRowCount="1" totalsRowCount="0" totalsRowShown="0">
  <x:tableColumns count="3">
    <x:tableColumn id="1" name="Role"/>
    <x:tableColumn id="2" name="Cost PHP/hour"/>
    <x:tableColumn id="3" name="What this cost cover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2" name="AssumptionsData" displayName="AssumptionsData" ref="A4:C9" headerRowCount="1" totalsRowCount="0" totalsRowShown="0">
  <x:tableColumns count="3">
    <x:tableColumn id="1" name="Pricing input"/>
    <x:tableColumn id="2" name="Value"/>
    <x:tableColumn id="3" name="Basis / proposed own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3" name="ServicecostsData" displayName="ServicecostsData" ref="A4:I40" headerRowCount="1" totalsRowCount="0" totalsRowShown="0">
  <x:tableColumns count="9">
    <x:tableColumn id="1" name="Work unit"/>
    <x:tableColumn id="2" name="Service"/>
    <x:tableColumn id="3" name="Delivery role"/>
    <x:tableColumn id="4" name="Delivery low h"/>
    <x:tableColumn id="5" name="Delivery high h"/>
    <x:tableColumn id="6" name="Review h"/>
    <x:tableColumn id="7" name="Admin h"/>
    <x:tableColumn id="8" name="Direct low PHP"/>
    <x:tableColumn id="9" name="Direct high PHP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4" name="ServicedefinitionsData" displayName="ServicedefinitionsData" ref="A4:G40" headerRowCount="1" totalsRowCount="0" totalsRowShown="0">
  <x:tableColumns count="7">
    <x:tableColumn id="1" name="Work unit"/>
    <x:tableColumn id="2" name="Unit and allowance"/>
    <x:tableColumn id="3" name="Frequency"/>
    <x:tableColumn id="4" name="Expected input / output"/>
    <x:tableColumn id="5" name="Dependency"/>
    <x:tableColumn id="6" name="Catalogue candidates"/>
    <x:tableColumn id="7" name="Mapping / limit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5" name="PackagebuildData" displayName="PackagebuildData" ref="A4:E40" headerRowCount="1" totalsRowCount="0" totalsRowShown="0">
  <x:tableColumns count="5">
    <x:tableColumn id="1" name="Package ID"/>
    <x:tableColumn id="2" name="Work unit"/>
    <x:tableColumn id="3" name="Quantity / billing period"/>
    <x:tableColumn id="4" name="Direct low PHP"/>
    <x:tableColumn id="5" name="Direct high PHP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PricingpolicyData" displayName="PricingpolicyData" ref="A4:D20" headerRowCount="1" totalsRowCount="0" totalsRowShown="0">
  <x:tableColumns count="4">
    <x:tableColumn id="1" name="Step / source"/>
    <x:tableColumn id="2" name="Rule or evidence"/>
    <x:tableColumn id="3" name="Proposed owner / URL"/>
    <x:tableColumn id="4" name="Output or limitation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JobevidenceData" displayName="JobevidenceData" ref="A4:L16" headerRowCount="1" totalsRowCount="0" totalsRowShown="0">
  <x:tableColumns count="12">
    <x:tableColumn id="1" name="Job ID"/>
    <x:tableColumn id="2" name="Work unit"/>
    <x:tableColumn id="3" name="Actual period"/>
    <x:tableColumn id="4" name="Volume / units"/>
    <x:tableColumn id="5" name="Complexity facts"/>
    <x:tableColumn id="6" name="Delivery h"/>
    <x:tableColumn id="7" name="Review h"/>
    <x:tableColumn id="8" name="Admin h"/>
    <x:tableColumn id="9" name="Actual direct cost PHP"/>
    <x:tableColumn id="10" name="Collected fee PHP"/>
    <x:tableColumn id="11" name="Rework h"/>
    <x:tableColumn id="12" name="Reason / completion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9020d6c4a742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065fff1204d47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27c8f295bb2406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17e5818622447a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67c2b6c205c4f0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d46fd1a766d641f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e06af16fdd654ae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bce534dd6dc4f5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1f92f0f33922401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e025f7952042448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30" hidden="0" customWidth="1"/>
    <x:col min="3" max="3" width="23" hidden="0" customWidth="1"/>
    <x:col min="4" max="4" width="22" hidden="0" customWidth="1"/>
    <x:col min="5" max="5" width="22" hidden="0" customWidth="1"/>
    <x:col min="6" max="6" width="56" hidden="0" customWidth="1"/>
    <x:col min="7" max="7" width="54" hidden="0" customWidth="1"/>
    <x:col min="8" max="8" width="44" hidden="0" customWidth="1"/>
    <x:col min="9" max="9" width="58" hidden="0" customWidth="1"/>
  </x:cols>
  <x:sheetData>
    <x:row r="1" ht="30" customHeight="1">
      <x:c r="A1" s="5" t="str">
        <x:v>Packages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Constructed pilot professional fees. One entity/site and stated caps; excludes government costs, taxes, penalties and independent audit unless separately selected.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45" customHeight="1">
      <x:c r="A4" s="13" t="str">
        <x:v>Package ID</x:v>
      </x:c>
      <x:c r="B4" s="14" t="str">
        <x:v>Founder package</x:v>
      </x:c>
      <x:c r="C4" s="14" t="str">
        <x:v>Fee period</x:v>
      </x:c>
      <x:c r="D4" s="14" t="str">
        <x:v>Baseline low PHP</x:v>
      </x:c>
      <x:c r="E4" s="14" t="str">
        <x:v>Baseline high PHP</x:v>
      </x:c>
      <x:c r="F4" s="14" t="str">
        <x:v>Base scope and allowance</x:v>
      </x:c>
      <x:c r="G4" s="14" t="str">
        <x:v>Deliverable</x:v>
      </x:c>
      <x:c r="H4" s="14" t="str">
        <x:v>Specialist team</x:v>
      </x:c>
      <x:c r="I4" s="15" t="str">
        <x:v>Separate work</x:v>
      </x:c>
    </x:row>
    <x:row r="5" ht="36" customHeight="1">
      <x:c r="A5" s="3" t="str">
        <x:v>PK01</x:v>
      </x:c>
      <x:c r="B5" s="3" t="str">
        <x:v>Launch ready</x:v>
      </x:c>
      <x:c r="C5" s="3" t="str">
        <x:v>One setup project</x:v>
      </x:c>
      <x:c r="D5" s="16" t="n">
        <x:f>ROUNDUP((SUMIF('Package build'!$A$5:$A$40,A5,'Package build'!$D$5:$D$40)*(1+'Assumptions'!$B$5)+'Assumptions'!$B$6)/(1-'Assumptions'!$B$7)/'Assumptions'!$B$8,0)*'Assumptions'!$B$8</x:f>
        <x:v>15000</x:v>
      </x:c>
      <x:c r="E5" s="16" t="n">
        <x:f>ROUNDUP((SUMIF('Package build'!$A$5:$A$40,A5,'Package build'!$E$5:$E$40)*(1+'Assumptions'!$B$5)+'Assumptions'!$B$6)/(1-'Assumptions'!$B$7)/'Assumptions'!$B$8,0)*'Assumptions'!$B$8</x:f>
        <x:v>24500</x:v>
      </x:c>
      <x:c r="F5" s="3" t="str">
        <x:v>One sole proprietor, one city, standard manual books and invoices</x:v>
      </x:c>
      <x:c r="G5" s="3" t="str">
        <x:v>Registration coordination, books/invoice setup and first-year obligations map</x:v>
      </x:c>
      <x:c r="H5" s="3" t="str">
        <x:v>Registration liaison + accountant + CPA reviewer</x:v>
      </x:c>
      <x:c r="I5" s="3" t="str">
        <x:v>Government charges, printing, premises inspections, regulated licences and bespoke legal drafting</x:v>
      </x:c>
    </x:row>
    <x:row r="6" ht="50" customHeight="1">
      <x:c r="A6" s="3" t="str">
        <x:v>PK02</x:v>
      </x:c>
      <x:c r="B6" s="3" t="str">
        <x:v>Everyday business care</x:v>
      </x:c>
      <x:c r="C6" s="3" t="str">
        <x:v>Per month</x:v>
      </x:c>
      <x:c r="D6" s="16" t="n">
        <x:f>ROUNDUP((SUMIF('Package build'!$A$5:$A$40,A6,'Package build'!$D$5:$D$40)*(1+'Assumptions'!$B$5)+'Assumptions'!$B$6)/(1-'Assumptions'!$B$7)/'Assumptions'!$B$8,0)*'Assumptions'!$B$8</x:f>
        <x:v>10000</x:v>
      </x:c>
      <x:c r="E6" s="16" t="n">
        <x:f>ROUNDUP((SUMIF('Package build'!$A$5:$A$40,A6,'Package build'!$E$5:$E$40)*(1+'Assumptions'!$B$5)+'Assumptions'!$B$6)/(1-'Assumptions'!$B$7)/'Assumptions'!$B$8,0)*'Assumptions'!$B$8</x:f>
        <x:v>14500</x:v>
      </x:c>
      <x:c r="F6" s="3" t="str">
        <x:v>One entity, up to 100 entries/month, two accounts, clean records; one agreed quarterly return in each of three families</x:v>
      </x:c>
      <x:c r="G6" s="3" t="str">
        <x:v>Monthly reconciled records, scheduled return preparation and evidence, one owner summary</x:v>
      </x:c>
      <x:c r="H6" s="3" t="str">
        <x:v>Bookkeeper + tax accountant + CPA reviewer</x:v>
      </x:c>
      <x:c r="I6" s="3" t="str">
        <x:v>Annual close and annual ITR, payroll, inventory valuation, historical cleanup and independent audit</x:v>
      </x:c>
    </x:row>
    <x:row r="7" ht="36" customHeight="1">
      <x:c r="A7" s="3" t="str">
        <x:v>PK03</x:v>
      </x:c>
      <x:c r="B7" s="3" t="str">
        <x:v>Tax position clarity</x:v>
      </x:c>
      <x:c r="C7" s="3" t="str">
        <x:v>One review project</x:v>
      </x:c>
      <x:c r="D7" s="16" t="n">
        <x:f>ROUNDUP((SUMIF('Package build'!$A$5:$A$40,A7,'Package build'!$D$5:$D$40)*(1+'Assumptions'!$B$5)+'Assumptions'!$B$6)/(1-'Assumptions'!$B$7)/'Assumptions'!$B$8,0)*'Assumptions'!$B$8</x:f>
        <x:v>10500</x:v>
      </x:c>
      <x:c r="E7" s="16" t="n">
        <x:f>ROUNDUP((SUMIF('Package build'!$A$5:$A$40,A7,'Package build'!$E$5:$E$40)*(1+'Assumptions'!$B$5)+'Assumptions'!$B$6)/(1-'Assumptions'!$B$7)/'Assumptions'!$B$8,0)*'Assumptions'!$B$8</x:f>
        <x:v>15500</x:v>
      </x:c>
      <x:c r="F7" s="3" t="str">
        <x:v>One entity, one activity, one current-year tax position</x:v>
      </x:c>
      <x:c r="G7" s="3" t="str">
        <x:v>Reviewed options, applicability questions and written action plan</x:v>
      </x:c>
      <x:c r="H7" s="3" t="str">
        <x:v>Tax CPA + accountant</x:v>
      </x:c>
      <x:c r="I7" s="3" t="str">
        <x:v>Registration-change execution, returns, penalties and guaranteed tax savings</x:v>
      </x:c>
    </x:row>
    <x:row r="8" ht="36" customHeight="1">
      <x:c r="A8" s="3" t="str">
        <x:v>PK04</x:v>
      </x:c>
      <x:c r="B8" s="3" t="str">
        <x:v>Online seller care</x:v>
      </x:c>
      <x:c r="C8" s="3" t="str">
        <x:v>Per month</x:v>
      </x:c>
      <x:c r="D8" s="16" t="n">
        <x:f>ROUNDUP((SUMIF('Package build'!$A$5:$A$40,A8,'Package build'!$D$5:$D$40)*(1+'Assumptions'!$B$5)+'Assumptions'!$B$6)/(1-'Assumptions'!$B$7)/'Assumptions'!$B$8,0)*'Assumptions'!$B$8</x:f>
        <x:v>11500</x:v>
      </x:c>
      <x:c r="E8" s="16" t="n">
        <x:f>ROUNDUP((SUMIF('Package build'!$A$5:$A$40,A8,'Package build'!$E$5:$E$40)*(1+'Assumptions'!$B$5)+'Assumptions'!$B$6)/(1-'Assumptions'!$B$7)/'Assumptions'!$B$8,0)*'Assumptions'!$B$8</x:f>
        <x:v>17000</x:v>
      </x:c>
      <x:c r="F8" s="3" t="str">
        <x:v>Everyday care allowance plus one marketplace and two payment accounts</x:v>
      </x:c>
      <x:c r="G8" s="3" t="str">
        <x:v>One coherent set of books, agreed filings, platform payout and withholding reconciliation</x:v>
      </x:c>
      <x:c r="H8" s="3" t="str">
        <x:v>Bookkeeper + tax accountant + CPA reviewer; systems expert if needed</x:v>
      </x:c>
      <x:c r="I8" s="3" t="str">
        <x:v>Inventory costing, extra platforms, electronic invoice implementation and historical cleanup</x:v>
      </x:c>
    </x:row>
    <x:row r="9" ht="50" customHeight="1">
      <x:c r="A9" s="3" t="str">
        <x:v>PK05</x:v>
      </x:c>
      <x:c r="B9" s="3" t="str">
        <x:v>First team payroll</x:v>
      </x:c>
      <x:c r="C9" s="3" t="str">
        <x:v>Per month</x:v>
      </x:c>
      <x:c r="D9" s="16" t="n">
        <x:f>ROUNDUP((SUMIF('Package build'!$A$5:$A$40,A9,'Package build'!$D$5:$D$40)*(1+'Assumptions'!$B$5)+'Assumptions'!$B$6)/(1-'Assumptions'!$B$7)/'Assumptions'!$B$8,0)*'Assumptions'!$B$8</x:f>
        <x:v>4500</x:v>
      </x:c>
      <x:c r="E9" s="16" t="n">
        <x:f>ROUNDUP((SUMIF('Package build'!$A$5:$A$40,A9,'Package build'!$E$5:$E$40)*(1+'Assumptions'!$B$5)+'Assumptions'!$B$6)/(1-'Assumptions'!$B$7)/'Assumptions'!$B$8,0)*'Assumptions'!$B$8</x:f>
        <x:v>6000</x:v>
      </x:c>
      <x:c r="F9" s="3" t="str">
        <x:v>Up to five employees, two payroll runs/month, existing employer accounts</x:v>
      </x:c>
      <x:c r="G9" s="3" t="str">
        <x:v>Payroll register, payslips, contribution schedules and agreed submission evidence</x:v>
      </x:c>
      <x:c r="H9" s="3" t="str">
        <x:v>Payroll specialist + CPA reviewer</x:v>
      </x:c>
      <x:c r="I9" s="3" t="str">
        <x:v>Employer registration, employment disputes, recruitment, annual employee tax packs and contributions themselves</x:v>
      </x:c>
    </x:row>
    <x:row r="10" ht="50" customHeight="1">
      <x:c r="A10" s="3" t="str">
        <x:v>PK06</x:v>
      </x:c>
      <x:c r="B10" s="3" t="str">
        <x:v>Company annual readiness</x:v>
      </x:c>
      <x:c r="C10" s="3" t="str">
        <x:v>Per financial year</x:v>
      </x:c>
      <x:c r="D10" s="16" t="n">
        <x:f>ROUNDUP((SUMIF('Package build'!$A$5:$A$40,A10,'Package build'!$D$5:$D$40)*(1+'Assumptions'!$B$5)+'Assumptions'!$B$6)/(1-'Assumptions'!$B$7)/'Assumptions'!$B$8,0)*'Assumptions'!$B$8</x:f>
        <x:v>35000</x:v>
      </x:c>
      <x:c r="E10" s="16" t="n">
        <x:f>ROUNDUP((SUMIF('Package build'!$A$5:$A$40,A10,'Package build'!$E$5:$E$40)*(1+'Assumptions'!$B$5)+'Assumptions'!$B$6)/(1-'Assumptions'!$B$7)/'Assumptions'!$B$8,0)*'Assumptions'!$B$8</x:f>
        <x:v>63000</x:v>
      </x:c>
      <x:c r="F10" s="3" t="str">
        <x:v>One small corporation, one year, reconciled books and standard ownership chain</x:v>
      </x:c>
      <x:c r="G10" s="3" t="str">
        <x:v>Financial statements preparation, annual tax reconciliation/return and applicable corporate submissions</x:v>
      </x:c>
      <x:c r="H10" s="3" t="str">
        <x:v>Accountant + CPA reviewer + corporate compliance specialist</x:v>
      </x:c>
      <x:c r="I10" s="3" t="str">
        <x:v>Independent audit, historical reconstruction, permit renewal, tax liabilities and disputed ownership</x:v>
      </x:c>
    </x:row>
    <x:row r="11" ht="36" customHeight="1">
      <x:c r="A11" s="3" t="str">
        <x:v>PK07</x:v>
      </x:c>
      <x:c r="B11" s="3" t="str">
        <x:v>Catch-up recovery</x:v>
      </x:c>
      <x:c r="C11" s="3" t="str">
        <x:v>One recovery project</x:v>
      </x:c>
      <x:c r="D11" s="16" t="n">
        <x:f>ROUNDUP((SUMIF('Package build'!$A$5:$A$40,A11,'Package build'!$D$5:$D$40)*(1+'Assumptions'!$B$5)+'Assumptions'!$B$6)/(1-'Assumptions'!$B$7)/'Assumptions'!$B$8,0)*'Assumptions'!$B$8</x:f>
        <x:v>50500</x:v>
      </x:c>
      <x:c r="E11" s="16" t="n">
        <x:f>ROUNDUP((SUMIF('Package build'!$A$5:$A$40,A11,'Package build'!$E$5:$E$40)*(1+'Assumptions'!$B$5)+'Assumptions'!$B$6)/(1-'Assumptions'!$B$7)/'Assumptions'!$B$8,0)*'Assumptions'!$B$8</x:f>
        <x:v>84000</x:v>
      </x:c>
      <x:c r="F11" s="3" t="str">
        <x:v>One entity, three historical months with up to 100 entries/month, three missing return instances</x:v>
      </x:c>
      <x:c r="G11" s="3" t="str">
        <x:v>Gap map, reconstructed periods, agreed corrective returns and completion evidence</x:v>
      </x:c>
      <x:c r="H11" s="3" t="str">
        <x:v>Senior bookkeeper + tax accountant + senior tax CPA</x:v>
      </x:c>
      <x:c r="I11" s="3" t="str">
        <x:v>Tax liabilities, penalties, formal representation, litigation and additional months/returns</x:v>
      </x:c>
    </x:row>
    <x:row r="12" ht="36" customHeight="1">
      <x:c r="A12" s="3" t="str">
        <x:v>PK08</x:v>
      </x:c>
      <x:c r="B12" s="3" t="str">
        <x:v>Foreign founder entry plan</x:v>
      </x:c>
      <x:c r="C12" s="3" t="str">
        <x:v>One feasibility project</x:v>
      </x:c>
      <x:c r="D12" s="16" t="n">
        <x:f>ROUNDUP((SUMIF('Package build'!$A$5:$A$40,A12,'Package build'!$D$5:$D$40)*(1+'Assumptions'!$B$5)+'Assumptions'!$B$6)/(1-'Assumptions'!$B$7)/'Assumptions'!$B$8,0)*'Assumptions'!$B$8</x:f>
        <x:v>18500</x:v>
      </x:c>
      <x:c r="E12" s="16" t="n">
        <x:f>ROUNDUP((SUMIF('Package build'!$A$5:$A$40,A12,'Package build'!$E$5:$E$40)*(1+'Assumptions'!$B$5)+'Assumptions'!$B$6)/(1-'Assumptions'!$B$7)/'Assumptions'!$B$8,0)*'Assumptions'!$B$8</x:f>
        <x:v>30000</x:v>
      </x:c>
      <x:c r="F12" s="3" t="str">
        <x:v>One proposed activity, one ownership structure and one operating model</x:v>
      </x:c>
      <x:c r="G12" s="3" t="str">
        <x:v>Counsel and tax review of entry options, constraints, documents and implementation plan</x:v>
      </x:c>
      <x:c r="H12" s="3" t="str">
        <x:v>Philippine counsel + international tax CPA</x:v>
      </x:c>
      <x:c r="I12" s="3" t="str">
        <x:v>Registration execution, immigration, capital requirements, bank opening and regulated licences</x:v>
      </x:c>
    </x:row>
    <x:row r="13" ht="36" customHeight="1">
      <x:c r="A13" s="3" t="str">
        <x:v>PK09</x:v>
      </x:c>
      <x:c r="B13" s="3" t="str">
        <x:v>Close with a clear trail</x:v>
      </x:c>
      <x:c r="C13" s="3" t="str">
        <x:v>One closure project</x:v>
      </x:c>
      <x:c r="D13" s="16" t="n">
        <x:f>ROUNDUP((SUMIF('Package build'!$A$5:$A$40,A13,'Package build'!$D$5:$D$40)*(1+'Assumptions'!$B$5)+'Assumptions'!$B$6)/(1-'Assumptions'!$B$7)/'Assumptions'!$B$8,0)*'Assumptions'!$B$8</x:f>
        <x:v>21000</x:v>
      </x:c>
      <x:c r="E13" s="16" t="n">
        <x:f>ROUNDUP((SUMIF('Package build'!$A$5:$A$40,A13,'Package build'!$E$5:$E$40)*(1+'Assumptions'!$B$5)+'Assumptions'!$B$6)/(1-'Assumptions'!$B$7)/'Assumptions'!$B$8,0)*'Assumptions'!$B$8</x:f>
        <x:v>36500</x:v>
      </x:c>
      <x:c r="F13" s="3" t="str">
        <x:v>One entity and one city; existing books current and no unresolved dispute</x:v>
      </x:c>
      <x:c r="G13" s="3" t="str">
        <x:v>Agency-by-agency plan, coordination and a record of completed or pending clearances</x:v>
      </x:c>
      <x:c r="H13" s="3" t="str">
        <x:v>Registration liaison + senior tax CPA; counsel for corporate actions</x:v>
      </x:c>
      <x:c r="I13" s="3" t="str">
        <x:v>Outstanding taxes and penalties, catch-up returns, liquidation proceedings and court work</x:v>
      </x:c>
    </x:row>
    <x:row r="14" ht="36" customHeight="1">
      <x:c r="A14" s="3" t="str">
        <x:v>PK10</x:v>
      </x:c>
      <x:c r="B14" s="3" t="str">
        <x:v>Growth and cash control</x:v>
      </x:c>
      <x:c r="C14" s="3" t="str">
        <x:v>Per month</x:v>
      </x:c>
      <x:c r="D14" s="16" t="n">
        <x:f>ROUNDUP((SUMIF('Package build'!$A$5:$A$40,A14,'Package build'!$D$5:$D$40)*(1+'Assumptions'!$B$5)+'Assumptions'!$B$6)/(1-'Assumptions'!$B$7)/'Assumptions'!$B$8,0)*'Assumptions'!$B$8</x:f>
        <x:v>17000</x:v>
      </x:c>
      <x:c r="E14" s="16" t="n">
        <x:f>ROUNDUP((SUMIF('Package build'!$A$5:$A$40,A14,'Package build'!$E$5:$E$40)*(1+'Assumptions'!$B$5)+'Assumptions'!$B$6)/(1-'Assumptions'!$B$7)/'Assumptions'!$B$8,0)*'Assumptions'!$B$8</x:f>
        <x:v>26500</x:v>
      </x:c>
      <x:c r="F14" s="3" t="str">
        <x:v>Everyday care allowance plus one cash forecast and one monthly management review</x:v>
      </x:c>
      <x:c r="G14" s="3" t="str">
        <x:v>Reconciled books and agreed filings with a useful cash forecast and owner decision review</x:v>
      </x:c>
      <x:c r="H14" s="3" t="str">
        <x:v>Bookkeeper + tax accountant + CPA reviewer + management accountant/CFO</x:v>
      </x:c>
      <x:c r="I14" s="3" t="str">
        <x:v>Loan approvals, investment guarantees, fundraising, audit and historical cleanup</x:v>
      </x:c>
    </x:row>
  </x:sheetData>
  <x:pageMargins left="0.7" right="0.7" top="0.75" bottom="0.75" header="0.3" footer="0.3"/>
  <x:tableParts count="1">
    <x:tablePart xmlns:r="http://schemas.openxmlformats.org/officeDocument/2006/relationships" r:id="Rf39020d6c4a742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3" hidden="0" customWidth="1"/>
    <x:col min="3" max="3" width="15" hidden="0" customWidth="1"/>
    <x:col min="4" max="4" width="15" hidden="0" customWidth="1"/>
    <x:col min="5" max="5" width="22" hidden="0" customWidth="1"/>
    <x:col min="6" max="6" width="22" hidden="0" customWidth="1"/>
    <x:col min="7" max="7" width="16" hidden="0" customWidth="1"/>
    <x:col min="8" max="8" width="18" hidden="0" customWidth="1"/>
    <x:col min="10" max="10" width="35" hidden="0" customWidth="1"/>
    <x:col min="11" max="11" width="20" hidden="0" customWidth="1"/>
  </x:cols>
  <x:sheetData>
    <x:row r="1" ht="30" customHeight="1">
      <x:c r="A1" s="5" t="str">
        <x:v>Quote worksheet</x:v>
      </x:c>
      <x:c r="B1" s="3"/>
      <x:c r="C1" s="3"/>
      <x:c r="D1" s="3"/>
      <x:c r="E1" s="3"/>
      <x:c r="F1" s="3"/>
      <x:c r="G1" s="3"/>
      <x:c r="H1" s="3"/>
    </x:row>
    <x:row r="2" ht="30" customHeight="1">
      <x:c r="A2" s="27" t="str">
        <x:v>One main fee period. Add audit, cleanup, employer setup and other phases separately. Counts are exact inputs.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4" ht="45" customHeight="1">
      <x:c r="A4" s="9" t="str">
        <x:v>Scope input</x:v>
      </x:c>
      <x:c r="B4" s="9" t="str">
        <x:v>Value</x:v>
      </x:c>
      <x:c r="C4" s="3"/>
      <x:c r="D4" s="3"/>
      <x:c r="E4" s="9" t="str">
        <x:v>Estimate</x:v>
      </x:c>
      <x:c r="F4" s="9" t="str">
        <x:v>PHP</x:v>
      </x:c>
      <x:c r="G4" s="3"/>
      <x:c r="H4" s="3"/>
      <x:c r="J4" s="31" t="str">
        <x:v>Launch steps already completed</x:v>
      </x:c>
      <x:c r="K4" s="31" t="str">
        <x:v>Value</x:v>
      </x:c>
    </x:row>
    <x:row r="5" ht="34" customHeight="1">
      <x:c r="A5" s="3" t="str">
        <x:v>Package ID</x:v>
      </x:c>
      <x:c r="B5" s="18" t="str">
        <x:v>PK02</x:v>
      </x:c>
      <x:c r="C5" s="3"/>
      <x:c r="D5" s="3"/>
      <x:c r="E5" s="3" t="str">
        <x:v>Low professional fee</x:v>
      </x:c>
      <x:c r="F5" s="28" t="n">
        <x:f>ROUNDUP(F10/(1-'Assumptions'!$B$7)/'Assumptions'!$B$8,0)*'Assumptions'!$B$8</x:f>
        <x:v>10000</x:v>
      </x:c>
      <x:c r="G5" s="3"/>
      <x:c r="H5" s="3"/>
      <x:c r="J5" t="str">
        <x:v>DTI/SEC registration</x:v>
      </x:c>
      <x:c r="K5" s="32" t="str">
        <x:v>No</x:v>
      </x:c>
    </x:row>
    <x:row r="6" ht="34" customHeight="1">
      <x:c r="A6" s="3" t="str">
        <x:v>Monthly entries</x:v>
      </x:c>
      <x:c r="B6" s="18" t="n">
        <x:v>100</x:v>
      </x:c>
      <x:c r="C6" s="3"/>
      <x:c r="D6" s="3"/>
      <x:c r="E6" s="3" t="str">
        <x:v>High professional fee</x:v>
      </x:c>
      <x:c r="F6" s="28" t="n">
        <x:f>ROUNDUP(F11*(1+B19)/(1-'Assumptions'!$B$7)/'Assumptions'!$B$8,0)*'Assumptions'!$B$8</x:f>
        <x:v>14500</x:v>
      </x:c>
      <x:c r="G6" s="3"/>
      <x:c r="H6" s="3"/>
      <x:c r="J6" t="str">
        <x:v>BIR registration</x:v>
      </x:c>
      <x:c r="K6" s="32" t="str">
        <x:v>No</x:v>
      </x:c>
    </x:row>
    <x:row r="7" ht="34" customHeight="1">
      <x:c r="A7" s="3" t="str">
        <x:v>Employees</x:v>
      </x:c>
      <x:c r="B7" s="18" t="n">
        <x:v>5</x:v>
      </x:c>
      <x:c r="C7" s="3"/>
      <x:c r="D7" s="3"/>
      <x:c r="E7" s="3" t="str">
        <x:v>Fee period</x:v>
      </x:c>
      <x:c r="F7" s="3" t="str">
        <x:f>INDEX('Packages'!$C$5:$C$14,MATCH(B5,'Packages'!$A$5:$A$14,0))</x:f>
        <x:v>Per month</x:v>
      </x:c>
      <x:c r="G7" s="3"/>
      <x:c r="H7" s="3"/>
      <x:c r="J7" t="str">
        <x:v>Local permit</x:v>
      </x:c>
      <x:c r="K7" s="32" t="str">
        <x:v>No</x:v>
      </x:c>
    </x:row>
    <x:row r="8" ht="34" customHeight="1">
      <x:c r="A8" s="3" t="str">
        <x:v>Pay runs / month</x:v>
      </x:c>
      <x:c r="B8" s="18" t="n">
        <x:v>2</x:v>
      </x:c>
      <x:c r="C8" s="3"/>
      <x:c r="D8" s="3"/>
      <x:c r="E8" s="3" t="str">
        <x:v>Direct cost low</x:v>
      </x:c>
      <x:c r="F8" s="16" t="n">
        <x:f>SUM(E22:E57)</x:f>
        <x:v>5080</x:v>
      </x:c>
      <x:c r="G8" s="3"/>
      <x:c r="H8" s="3"/>
      <x:c r="J8" t="str">
        <x:v>Books and invoice setup</x:v>
      </x:c>
      <x:c r="K8" s="32" t="str">
        <x:v>No</x:v>
      </x:c>
    </x:row>
    <x:row r="9" ht="34" customHeight="1">
      <x:c r="A9" s="3" t="str">
        <x:v>Bank/payment accounts</x:v>
      </x:c>
      <x:c r="B9" s="18" t="n">
        <x:v>2</x:v>
      </x:c>
      <x:c r="C9" s="3"/>
      <x:c r="D9" s="3"/>
      <x:c r="E9" s="3" t="str">
        <x:v>Direct cost high</x:v>
      </x:c>
      <x:c r="F9" s="16" t="n">
        <x:f>SUM(F22:F57)</x:f>
        <x:v>7646.666666666666</x:v>
      </x:c>
      <x:c r="G9" s="3"/>
      <x:c r="H9" s="3"/>
    </x:row>
    <x:row r="10" ht="65" customHeight="1">
      <x:c r="A10" s="3" t="str">
        <x:v>Platforms</x:v>
      </x:c>
      <x:c r="B10" s="18" t="n">
        <x:v>1</x:v>
      </x:c>
      <x:c r="C10" s="3"/>
      <x:c r="D10" s="3"/>
      <x:c r="E10" s="3" t="str">
        <x:v>Loaded cost low</x:v>
      </x:c>
      <x:c r="F10" s="16" t="n">
        <x:f>F8*(1+'Assumptions'!$B$5)+'Assumptions'!$B$6</x:f>
        <x:v>6442</x:v>
      </x:c>
      <x:c r="G10" s="3"/>
      <x:c r="H10" s="3"/>
      <x:c r="J10" s="34" t="str">
        <x:v>Launch prices credit completed work; evidence is checked later.</x:v>
      </x:c>
    </x:row>
    <x:row r="11" ht="34" customHeight="1">
      <x:c r="A11" s="3" t="str">
        <x:v>Entity</x:v>
      </x:c>
      <x:c r="B11" s="18" t="str">
        <x:v>Sole proprietor</x:v>
      </x:c>
      <x:c r="C11" s="3"/>
      <x:c r="D11" s="3"/>
      <x:c r="E11" s="3" t="str">
        <x:v>Loaded cost high</x:v>
      </x:c>
      <x:c r="F11" s="16" t="n">
        <x:f>F9*(1+'Assumptions'!$B$5)+'Assumptions'!$B$6</x:f>
        <x:v>9393.666666666666</x:v>
      </x:c>
      <x:c r="G11" s="3"/>
      <x:c r="H11" s="3"/>
    </x:row>
    <x:row r="12" ht="34" customHeight="1">
      <x:c r="A12" s="3" t="str">
        <x:v>Historical months</x:v>
      </x:c>
      <x:c r="B12" s="18" t="n">
        <x:v>3</x:v>
      </x:c>
      <x:c r="C12" s="3"/>
      <x:c r="D12" s="3"/>
      <x:c r="E12" s="3" t="str">
        <x:v>Contribution margin</x:v>
      </x:c>
      <x:c r="F12" s="29" t="n">
        <x:f>'Assumptions'!B7</x:f>
        <x:v>0.35</x:v>
      </x:c>
      <x:c r="G12" s="3"/>
      <x:c r="H12" s="3"/>
    </x:row>
    <x:row r="13" ht="34" customHeight="1">
      <x:c r="A13" s="3" t="str">
        <x:v>Missing return instances</x:v>
      </x:c>
      <x:c r="B13" s="18" t="n">
        <x:v>3</x:v>
      </x:c>
      <x:c r="C13" s="3"/>
      <x:c r="D13" s="3"/>
      <x:c r="E13" s="3"/>
      <x:c r="F13" s="3"/>
      <x:c r="G13" s="3"/>
      <x:c r="H13" s="3"/>
    </x:row>
    <x:row r="14" ht="34" customHeight="1">
      <x:c r="A14" s="3" t="str">
        <x:v>Simple inventory</x:v>
      </x:c>
      <x:c r="B14" s="18" t="str">
        <x:v>No</x:v>
      </x:c>
      <x:c r="C14" s="3"/>
      <x:c r="D14" s="3"/>
      <x:c r="E14" s="3"/>
      <x:c r="F14" s="3"/>
      <x:c r="G14" s="3"/>
      <x:c r="H14" s="3"/>
    </x:row>
    <x:row r="15" ht="34" customHeight="1">
      <x:c r="A15" s="3" t="str">
        <x:v>VAT return complexity</x:v>
      </x:c>
      <x:c r="B15" s="18" t="str">
        <x:v>No</x:v>
      </x:c>
      <x:c r="C15" s="3"/>
      <x:c r="D15" s="3"/>
      <x:c r="E15" s="3"/>
      <x:c r="F15" s="3"/>
      <x:c r="G15" s="3"/>
      <x:c r="H15" s="3"/>
    </x:row>
    <x:row r="16" ht="34" customHeight="1">
      <x:c r="A16" s="3" t="str">
        <x:v>Locations</x:v>
      </x:c>
      <x:c r="B16" s="18" t="n">
        <x:v>1</x:v>
      </x:c>
      <x:c r="C16" s="3"/>
      <x:c r="D16" s="3"/>
      <x:c r="E16" s="3"/>
      <x:c r="F16" s="3"/>
      <x:c r="G16" s="3"/>
      <x:c r="H16" s="3"/>
    </x:row>
    <x:row r="17" ht="34" customHeight="1">
      <x:c r="A17" s="3" t="str">
        <x:v>Official notice</x:v>
      </x:c>
      <x:c r="B17" s="18" t="str">
        <x:v>No</x:v>
      </x:c>
      <x:c r="C17" s="3"/>
      <x:c r="D17" s="3"/>
      <x:c r="E17" s="3"/>
      <x:c r="F17" s="3"/>
      <x:c r="G17" s="3"/>
      <x:c r="H17" s="3"/>
    </x:row>
    <x:row r="18" ht="34" customHeight="1">
      <x:c r="A18" s="3" t="str">
        <x:v>Books already current</x:v>
      </x:c>
      <x:c r="B18" s="18" t="str">
        <x:v>No</x:v>
      </x:c>
      <x:c r="C18" s="3"/>
      <x:c r="D18" s="3"/>
      <x:c r="E18" s="3"/>
      <x:c r="F18" s="3"/>
      <x:c r="G18" s="3"/>
      <x:c r="H18" s="3"/>
    </x:row>
    <x:row r="19" ht="34" customHeight="1">
      <x:c r="A19" s="3" t="str">
        <x:v>Upper uncertainty allowance</x:v>
      </x:c>
      <x:c r="B19" s="19" t="n">
        <x:v>0</x:v>
      </x:c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 ht="45" customHeight="1">
      <x:c r="A21" s="9" t="str">
        <x:v>Work unit</x:v>
      </x:c>
      <x:c r="B21" s="9" t="str">
        <x:v>Service</x:v>
      </x:c>
      <x:c r="C21" s="9" t="str">
        <x:v>Quantity</x:v>
      </x:c>
      <x:c r="D21" s="9" t="str">
        <x:v>Work factor</x:v>
      </x:c>
      <x:c r="E21" s="9" t="str">
        <x:v>Direct low PHP</x:v>
      </x:c>
      <x:c r="F21" s="9" t="str">
        <x:v>Direct high PHP</x:v>
      </x:c>
      <x:c r="G21" s="9" t="str">
        <x:v>Period</x:v>
      </x:c>
      <x:c r="H21" s="9" t="str">
        <x:v>Role</x:v>
      </x:c>
    </x:row>
    <x:row r="22" ht="45" customHeight="1">
      <x:c r="A22" s="3" t="str">
        <x:v>NAV01</x:v>
      </x:c>
      <x:c r="B22" s="3" t="str">
        <x:v>Business compliance check</x:v>
      </x:c>
      <x:c r="C22" s="22" t="n">
        <x:f>IF(AND($B$5="PK07",$B$17="Yes"),0,SUMIFS('Package build'!$C$5:$C$40,'Package build'!$A$5:$A$40,$B$5,'Package build'!$B$5:$B$40,A22))</x:f>
        <x:v>0</x:v>
      </x:c>
      <x:c r="D22" s="22" t="n">
        <x:f>1</x:f>
        <x:v>1</x:v>
      </x:c>
      <x:c r="E22" s="16" t="n">
        <x:f>C22*D22*'Service costs'!H5</x:f>
        <x:v>0</x:v>
      </x:c>
      <x:c r="F22" s="16" t="n">
        <x:f>C22*D22*'Service costs'!I5</x:f>
        <x:v>0</x:v>
      </x:c>
      <x:c r="G22" s="3" t="str">
        <x:v>ONCE</x:v>
      </x:c>
      <x:c r="H22" s="3" t="str">
        <x:v>Tax CPA</x:v>
      </x:c>
    </x:row>
    <x:row r="23" ht="45" customHeight="1">
      <x:c r="A23" s="3" t="str">
        <x:v>REG01</x:v>
      </x:c>
      <x:c r="B23" s="3" t="str">
        <x:v>Business name assistance</x:v>
      </x:c>
      <x:c r="C23" s="22" t="n">
        <x:f>IF(AND($B$5="PK07",$B$17="Yes"),0,IF(AND($B$5="PK01",$K$5="Yes"),0,IF(AND($B$5="PK01",$B$11="Corporation / OPC"),0,SUMIFS('Package build'!$C$5:$C$40,'Package build'!$A$5:$A$40,$B$5,'Package build'!$B$5:$B$40,A23))))</x:f>
        <x:v>0</x:v>
      </x:c>
      <x:c r="D23" s="22" t="n">
        <x:f>1</x:f>
        <x:v>1</x:v>
      </x:c>
      <x:c r="E23" s="16" t="n">
        <x:f>C23*D23*'Service costs'!H6</x:f>
        <x:v>0</x:v>
      </x:c>
      <x:c r="F23" s="16" t="n">
        <x:f>C23*D23*'Service costs'!I6</x:f>
        <x:v>0</x:v>
      </x:c>
      <x:c r="G23" s="3" t="str">
        <x:v>EVENT</x:v>
      </x:c>
      <x:c r="H23" s="3" t="str">
        <x:v>Admin</x:v>
      </x:c>
    </x:row>
    <x:row r="24" ht="45" customHeight="1">
      <x:c r="A24" s="3" t="str">
        <x:v>REG02</x:v>
      </x:c>
      <x:c r="B24" s="3" t="str">
        <x:v>Company setup coordination</x:v>
      </x:c>
      <x:c r="C24" s="22" t="n">
        <x:f>IF(AND($B$5="PK07",$B$17="Yes"),0,IF(AND($B$5="PK01",$K$5="Yes"),0,IF(AND($B$5="PK01",$B$11="Corporation / OPC"),1,SUMIFS('Package build'!$C$5:$C$40,'Package build'!$A$5:$A$40,$B$5,'Package build'!$B$5:$B$40,A24))))</x:f>
        <x:v>0</x:v>
      </x:c>
      <x:c r="D24" s="22" t="n">
        <x:f>1</x:f>
        <x:v>1</x:v>
      </x:c>
      <x:c r="E24" s="16" t="n">
        <x:f>C24*D24*'Service costs'!H7</x:f>
        <x:v>0</x:v>
      </x:c>
      <x:c r="F24" s="16" t="n">
        <x:f>C24*D24*'Service costs'!I7</x:f>
        <x:v>0</x:v>
      </x:c>
      <x:c r="G24" s="3" t="str">
        <x:v>EVENT</x:v>
      </x:c>
      <x:c r="H24" s="3" t="str">
        <x:v>Corporate</x:v>
      </x:c>
    </x:row>
    <x:row r="25" ht="45" customHeight="1">
      <x:c r="A25" s="3" t="str">
        <x:v>REG03</x:v>
      </x:c>
      <x:c r="B25" s="3" t="str">
        <x:v>BIR registration assistance</x:v>
      </x:c>
      <x:c r="C25" s="22" t="n">
        <x:f>IF(AND($B$5="PK07",$B$17="Yes"),0,IF(AND($B$5="PK01",$K$6="Yes"),0,SUMIFS('Package build'!$C$5:$C$40,'Package build'!$A$5:$A$40,$B$5,'Package build'!$B$5:$B$40,A25)))</x:f>
        <x:v>0</x:v>
      </x:c>
      <x:c r="D25" s="22" t="n">
        <x:f>1</x:f>
        <x:v>1</x:v>
      </x:c>
      <x:c r="E25" s="16" t="n">
        <x:f>C25*D25*'Service costs'!H8</x:f>
        <x:v>0</x:v>
      </x:c>
      <x:c r="F25" s="16" t="n">
        <x:f>C25*D25*'Service costs'!I8</x:f>
        <x:v>0</x:v>
      </x:c>
      <x:c r="G25" s="3" t="str">
        <x:v>EVENT</x:v>
      </x:c>
      <x:c r="H25" s="3" t="str">
        <x:v>Accountant</x:v>
      </x:c>
    </x:row>
    <x:row r="26" ht="45" customHeight="1">
      <x:c r="A26" s="3" t="str">
        <x:v>REG04</x:v>
      </x:c>
      <x:c r="B26" s="3" t="str">
        <x:v>Local permit assistance</x:v>
      </x:c>
      <x:c r="C26" s="22" t="n">
        <x:f>IF(AND($B$5="PK07",$B$17="Yes"),0,IF(AND($B$5="PK01",$K$7="Yes"),MAX(0,$B$16-1),SUMIFS('Package build'!$C$5:$C$40,'Package build'!$A$5:$A$40,$B$5,'Package build'!$B$5:$B$40,A26)+IF($B$5="PK01",MAX(0,$B$16-1),0)))</x:f>
        <x:v>0</x:v>
      </x:c>
      <x:c r="D26" s="22" t="n">
        <x:f>1</x:f>
        <x:v>1</x:v>
      </x:c>
      <x:c r="E26" s="16" t="n">
        <x:f>C26*D26*'Service costs'!H9</x:f>
        <x:v>0</x:v>
      </x:c>
      <x:c r="F26" s="16" t="n">
        <x:f>C26*D26*'Service costs'!I9</x:f>
        <x:v>0</x:v>
      </x:c>
      <x:c r="G26" s="3" t="str">
        <x:v>EVENT</x:v>
      </x:c>
      <x:c r="H26" s="3" t="str">
        <x:v>Admin</x:v>
      </x:c>
    </x:row>
    <x:row r="27" ht="45" customHeight="1">
      <x:c r="A27" s="3" t="str">
        <x:v>INV01</x:v>
      </x:c>
      <x:c r="B27" s="3" t="str">
        <x:v>Invoice and books setup</x:v>
      </x:c>
      <x:c r="C27" s="22" t="n">
        <x:f>IF(AND($B$5="PK07",$B$17="Yes"),0,IF(AND($B$5="PK01",$K$8="Yes"),0,SUMIFS('Package build'!$C$5:$C$40,'Package build'!$A$5:$A$40,$B$5,'Package build'!$B$5:$B$40,A27)))</x:f>
        <x:v>0</x:v>
      </x:c>
      <x:c r="D27" s="22" t="n">
        <x:f>1</x:f>
        <x:v>1</x:v>
      </x:c>
      <x:c r="E27" s="16" t="n">
        <x:f>C27*D27*'Service costs'!H10</x:f>
        <x:v>0</x:v>
      </x:c>
      <x:c r="F27" s="16" t="n">
        <x:f>C27*D27*'Service costs'!I10</x:f>
        <x:v>0</x:v>
      </x:c>
      <x:c r="G27" s="3" t="str">
        <x:v>EVENT</x:v>
      </x:c>
      <x:c r="H27" s="3" t="str">
        <x:v>Accountant</x:v>
      </x:c>
    </x:row>
    <x:row r="28" ht="45" customHeight="1">
      <x:c r="A28" s="3" t="str">
        <x:v>INV02</x:v>
      </x:c>
      <x:c r="B28" s="3" t="str">
        <x:v>Electronic invoice readiness check</x:v>
      </x:c>
      <x:c r="C28" s="22" t="n">
        <x:f>IF(AND($B$5="PK07",$B$17="Yes"),0,SUMIFS('Package build'!$C$5:$C$40,'Package build'!$A$5:$A$40,$B$5,'Package build'!$B$5:$B$40,A28))</x:f>
        <x:v>0</x:v>
      </x:c>
      <x:c r="D28" s="22" t="n">
        <x:f>1</x:f>
        <x:v>1</x:v>
      </x:c>
      <x:c r="E28" s="16" t="n">
        <x:f>C28*D28*'Service costs'!H11</x:f>
        <x:v>0</x:v>
      </x:c>
      <x:c r="F28" s="16" t="n">
        <x:f>C28*D28*'Service costs'!I11</x:f>
        <x:v>0</x:v>
      </x:c>
      <x:c r="G28" s="3" t="str">
        <x:v>EVENT</x:v>
      </x:c>
      <x:c r="H28" s="3" t="str">
        <x:v>Systems</x:v>
      </x:c>
    </x:row>
    <x:row r="29" ht="45" customHeight="1">
      <x:c r="A29" s="3" t="str">
        <x:v>BK01</x:v>
      </x:c>
      <x:c r="B29" s="3" t="str">
        <x:v>Monthly bookkeeping</x:v>
      </x:c>
      <x:c r="C29" s="22" t="n">
        <x:f>IF(AND($B$5="PK07",$B$17="Yes"),0,SUMIFS('Package build'!$C$5:$C$40,'Package build'!$A$5:$A$40,$B$5,'Package build'!$B$5:$B$40,A29))</x:f>
        <x:v>1</x:v>
      </x:c>
      <x:c r="D29" s="22" t="n">
        <x:f>IF($B$14="Yes",1.3,1)*IF($B$11="Corporation / OPC",1.2,1)</x:f>
        <x:v>1</x:v>
      </x:c>
      <x:c r="E29" s="16" t="n">
        <x:f>C29*D29*'Service costs'!H12</x:f>
        <x:v>3220</x:v>
      </x:c>
      <x:c r="F29" s="16" t="n">
        <x:f>C29*D29*'Service costs'!I12</x:f>
        <x:v>4620</x:v>
      </x:c>
      <x:c r="G29" s="3" t="str">
        <x:v>MONTH</x:v>
      </x:c>
      <x:c r="H29" s="3" t="str">
        <x:v>Bookkeeper</x:v>
      </x:c>
    </x:row>
    <x:row r="30" ht="45" customHeight="1">
      <x:c r="A30" s="3" t="str">
        <x:v>BK02</x:v>
      </x:c>
      <x:c r="B30" s="3" t="str">
        <x:v>Extra bookkeeping volume</x:v>
      </x:c>
      <x:c r="C30" s="22" t="n">
        <x:f>IF(AND($B$5="PK07",$B$17="Yes"),0,IF(OR($B$5="PK02",$B$5="PK04",$B$5="PK10"),ROUNDUP(MAX(0,$B$6-100)/100,0),0))</x:f>
        <x:v>0</x:v>
      </x:c>
      <x:c r="D30" s="22" t="n">
        <x:f>IF($B$14="Yes",1.3,1)</x:f>
        <x:v>1</x:v>
      </x:c>
      <x:c r="E30" s="16" t="n">
        <x:f>C30*D30*'Service costs'!H13</x:f>
        <x:v>0</x:v>
      </x:c>
      <x:c r="F30" s="16" t="n">
        <x:f>C30*D30*'Service costs'!I13</x:f>
        <x:v>0</x:v>
      </x:c>
      <x:c r="G30" s="3" t="str">
        <x:v>MONTH</x:v>
      </x:c>
      <x:c r="H30" s="3" t="str">
        <x:v>Bookkeeper</x:v>
      </x:c>
    </x:row>
    <x:row r="31" ht="45" customHeight="1">
      <x:c r="A31" s="3" t="str">
        <x:v>BK03</x:v>
      </x:c>
      <x:c r="B31" s="3" t="str">
        <x:v>Past records cleanup</x:v>
      </x:c>
      <x:c r="C31" s="22" t="n">
        <x:f>IF(AND($B$5="PK07",$B$17="Yes"),0,IF(AND($B$5="PK07",$B$18="No"),$B$12,0))</x:f>
        <x:v>0</x:v>
      </x:c>
      <x:c r="D31" s="22" t="n">
        <x:f>1</x:f>
        <x:v>1</x:v>
      </x:c>
      <x:c r="E31" s="16" t="n">
        <x:f>C31*D31*'Service costs'!H14</x:f>
        <x:v>0</x:v>
      </x:c>
      <x:c r="F31" s="16" t="n">
        <x:f>C31*D31*'Service costs'!I14</x:f>
        <x:v>0</x:v>
      </x:c>
      <x:c r="G31" s="3" t="str">
        <x:v>PROJECT</x:v>
      </x:c>
      <x:c r="H31" s="3" t="str">
        <x:v>Bookkeeper</x:v>
      </x:c>
    </x:row>
    <x:row r="32" ht="45" customHeight="1">
      <x:c r="A32" s="3" t="str">
        <x:v>TX01</x:v>
      </x:c>
      <x:c r="B32" s="3" t="str">
        <x:v>Tax position review</x:v>
      </x:c>
      <x:c r="C32" s="22" t="n">
        <x:f>IF(AND($B$5="PK07",$B$17="Yes"),0,SUMIFS('Package build'!$C$5:$C$40,'Package build'!$A$5:$A$40,$B$5,'Package build'!$B$5:$B$40,A32))</x:f>
        <x:v>0</x:v>
      </x:c>
      <x:c r="D32" s="22" t="n">
        <x:f>1</x:f>
        <x:v>1</x:v>
      </x:c>
      <x:c r="E32" s="16" t="n">
        <x:f>C32*D32*'Service costs'!H15</x:f>
        <x:v>0</x:v>
      </x:c>
      <x:c r="F32" s="16" t="n">
        <x:f>C32*D32*'Service costs'!I15</x:f>
        <x:v>0</x:v>
      </x:c>
      <x:c r="G32" s="3" t="str">
        <x:v>EVENT</x:v>
      </x:c>
      <x:c r="H32" s="3" t="str">
        <x:v>Tax CPA</x:v>
      </x:c>
    </x:row>
    <x:row r="33" ht="45" customHeight="1">
      <x:c r="A33" s="3" t="str">
        <x:v>TX02</x:v>
      </x:c>
      <x:c r="B33" s="3" t="str">
        <x:v>Income tax return assistance</x:v>
      </x:c>
      <x:c r="C33" s="22" t="n">
        <x:f>IF(AND($B$5="PK07",$B$17="Yes"),0,SUMIFS('Package build'!$C$5:$C$40,'Package build'!$A$5:$A$40,$B$5,'Package build'!$B$5:$B$40,A33))</x:f>
        <x:v>0.3333333333333333</x:v>
      </x:c>
      <x:c r="D33" s="22" t="n">
        <x:f>1</x:f>
        <x:v>1</x:v>
      </x:c>
      <x:c r="E33" s="16" t="n">
        <x:f>C33*D33*'Service costs'!H16</x:f>
        <x:v>520</x:v>
      </x:c>
      <x:c r="F33" s="16" t="n">
        <x:f>C33*D33*'Service costs'!I16</x:f>
        <x:v>853.3333333333333</x:v>
      </x:c>
      <x:c r="G33" s="3" t="str">
        <x:v>QUARTER or YEAR</x:v>
      </x:c>
      <x:c r="H33" s="3" t="str">
        <x:v>Accountant</x:v>
      </x:c>
    </x:row>
    <x:row r="34" ht="45" customHeight="1">
      <x:c r="A34" s="3" t="str">
        <x:v>TX03</x:v>
      </x:c>
      <x:c r="B34" s="3" t="str">
        <x:v>VAT or percentage tax assistance</x:v>
      </x:c>
      <x:c r="C34" s="22" t="n">
        <x:f>IF(AND($B$5="PK07",$B$17="Yes"),0,SUMIFS('Package build'!$C$5:$C$40,'Package build'!$A$5:$A$40,$B$5,'Package build'!$B$5:$B$40,A34))</x:f>
        <x:v>0.3333333333333333</x:v>
      </x:c>
      <x:c r="D34" s="22" t="n">
        <x:f>IF($B$15="Yes",1.4,1)</x:f>
        <x:v>1</x:v>
      </x:c>
      <x:c r="E34" s="16" t="n">
        <x:f>C34*D34*'Service costs'!H17</x:f>
        <x:v>670</x:v>
      </x:c>
      <x:c r="F34" s="16" t="n">
        <x:f>C34*D34*'Service costs'!I17</x:f>
        <x:v>1170</x:v>
      </x:c>
      <x:c r="G34" s="3" t="str">
        <x:v>QUARTER</x:v>
      </x:c>
      <x:c r="H34" s="3" t="str">
        <x:v>Accountant</x:v>
      </x:c>
    </x:row>
    <x:row r="35" ht="45" customHeight="1">
      <x:c r="A35" s="3" t="str">
        <x:v>TX04</x:v>
      </x:c>
      <x:c r="B35" s="3" t="str">
        <x:v>Withholding return assistance</x:v>
      </x:c>
      <x:c r="C35" s="22" t="n">
        <x:f>IF(AND($B$5="PK07",$B$17="Yes"),0,SUMIFS('Package build'!$C$5:$C$40,'Package build'!$A$5:$A$40,$B$5,'Package build'!$B$5:$B$40,A35))</x:f>
        <x:v>0.3333333333333333</x:v>
      </x:c>
      <x:c r="D35" s="22" t="n">
        <x:f>1</x:f>
        <x:v>1</x:v>
      </x:c>
      <x:c r="E35" s="16" t="n">
        <x:f>C35*D35*'Service costs'!H18</x:f>
        <x:v>670</x:v>
      </x:c>
      <x:c r="F35" s="16" t="n">
        <x:f>C35*D35*'Service costs'!I18</x:f>
        <x:v>1003.3333333333333</x:v>
      </x:c>
      <x:c r="G35" s="3" t="str">
        <x:v>MONTH or QUARTER</x:v>
      </x:c>
      <x:c r="H35" s="3" t="str">
        <x:v>Accountant</x:v>
      </x:c>
    </x:row>
    <x:row r="36" ht="45" customHeight="1">
      <x:c r="A36" s="3" t="str">
        <x:v>TX05</x:v>
      </x:c>
      <x:c r="B36" s="3" t="str">
        <x:v>Annual tax reconciliation</x:v>
      </x:c>
      <x:c r="C36" s="22" t="n">
        <x:f>IF(AND($B$5="PK07",$B$17="Yes"),0,SUMIFS('Package build'!$C$5:$C$40,'Package build'!$A$5:$A$40,$B$5,'Package build'!$B$5:$B$40,A36))</x:f>
        <x:v>0</x:v>
      </x:c>
      <x:c r="D36" s="22" t="n">
        <x:f>1</x:f>
        <x:v>1</x:v>
      </x:c>
      <x:c r="E36" s="16" t="n">
        <x:f>C36*D36*'Service costs'!H19</x:f>
        <x:v>0</x:v>
      </x:c>
      <x:c r="F36" s="16" t="n">
        <x:f>C36*D36*'Service costs'!I19</x:f>
        <x:v>0</x:v>
      </x:c>
      <x:c r="G36" s="3" t="str">
        <x:v>YEAR</x:v>
      </x:c>
      <x:c r="H36" s="3" t="str">
        <x:v>Accountant</x:v>
      </x:c>
    </x:row>
    <x:row r="37" ht="45" customHeight="1">
      <x:c r="A37" s="3" t="str">
        <x:v>PAY01</x:v>
      </x:c>
      <x:c r="B37" s="3" t="str">
        <x:v>Employer setup assistance</x:v>
      </x:c>
      <x:c r="C37" s="22" t="n">
        <x:f>IF(AND($B$5="PK07",$B$17="Yes"),0,SUMIFS('Package build'!$C$5:$C$40,'Package build'!$A$5:$A$40,$B$5,'Package build'!$B$5:$B$40,A37))</x:f>
        <x:v>0</x:v>
      </x:c>
      <x:c r="D37" s="22" t="n">
        <x:f>1</x:f>
        <x:v>1</x:v>
      </x:c>
      <x:c r="E37" s="16" t="n">
        <x:f>C37*D37*'Service costs'!H20</x:f>
        <x:v>0</x:v>
      </x:c>
      <x:c r="F37" s="16" t="n">
        <x:f>C37*D37*'Service costs'!I20</x:f>
        <x:v>0</x:v>
      </x:c>
      <x:c r="G37" s="3" t="str">
        <x:v>EVENT</x:v>
      </x:c>
      <x:c r="H37" s="3" t="str">
        <x:v>Payroll</x:v>
      </x:c>
    </x:row>
    <x:row r="38" ht="45" customHeight="1">
      <x:c r="A38" s="3" t="str">
        <x:v>PAY02</x:v>
      </x:c>
      <x:c r="B38" s="3" t="str">
        <x:v>Payroll processing</x:v>
      </x:c>
      <x:c r="C38" s="22" t="n">
        <x:f>IF(AND($B$5="PK07",$B$17="Yes"),0,IF($B$5="PK05",$B$8,0))</x:f>
        <x:v>0</x:v>
      </x:c>
      <x:c r="D38" s="22" t="n">
        <x:f>1</x:f>
        <x:v>1</x:v>
      </x:c>
      <x:c r="E38" s="16" t="n">
        <x:f>C38*D38*'Service costs'!H21</x:f>
        <x:v>0</x:v>
      </x:c>
      <x:c r="F38" s="16" t="n">
        <x:f>C38*D38*'Service costs'!I21</x:f>
        <x:v>0</x:v>
      </x:c>
      <x:c r="G38" s="3" t="str">
        <x:v>RUN</x:v>
      </x:c>
      <x:c r="H38" s="3" t="str">
        <x:v>Payroll</x:v>
      </x:c>
    </x:row>
    <x:row r="39" ht="45" customHeight="1">
      <x:c r="A39" s="3" t="str">
        <x:v>PAY03</x:v>
      </x:c>
      <x:c r="B39" s="3" t="str">
        <x:v>Contribution and payroll filing support</x:v>
      </x:c>
      <x:c r="C39" s="22" t="n">
        <x:f>IF(AND($B$5="PK07",$B$17="Yes"),0,SUMIFS('Package build'!$C$5:$C$40,'Package build'!$A$5:$A$40,$B$5,'Package build'!$B$5:$B$40,A39))</x:f>
        <x:v>0</x:v>
      </x:c>
      <x:c r="D39" s="22" t="n">
        <x:f>1</x:f>
        <x:v>1</x:v>
      </x:c>
      <x:c r="E39" s="16" t="n">
        <x:f>C39*D39*'Service costs'!H22</x:f>
        <x:v>0</x:v>
      </x:c>
      <x:c r="F39" s="16" t="n">
        <x:f>C39*D39*'Service costs'!I22</x:f>
        <x:v>0</x:v>
      </x:c>
      <x:c r="G39" s="3" t="str">
        <x:v>MONTH</x:v>
      </x:c>
      <x:c r="H39" s="3" t="str">
        <x:v>Payroll</x:v>
      </x:c>
    </x:row>
    <x:row r="40" ht="45" customHeight="1">
      <x:c r="A40" s="3" t="str">
        <x:v>SEC01</x:v>
      </x:c>
      <x:c r="B40" s="3" t="str">
        <x:v>Company information report assistance</x:v>
      </x:c>
      <x:c r="C40" s="22" t="n">
        <x:f>IF(AND($B$5="PK07",$B$17="Yes"),0,IF(AND($B$5="PK06",$B$11="Sole proprietor"),0,SUMIFS('Package build'!$C$5:$C$40,'Package build'!$A$5:$A$40,$B$5,'Package build'!$B$5:$B$40,A40)))</x:f>
        <x:v>0</x:v>
      </x:c>
      <x:c r="D40" s="22" t="n">
        <x:f>1</x:f>
        <x:v>1</x:v>
      </x:c>
      <x:c r="E40" s="16" t="n">
        <x:f>C40*D40*'Service costs'!H23</x:f>
        <x:v>0</x:v>
      </x:c>
      <x:c r="F40" s="16" t="n">
        <x:f>C40*D40*'Service costs'!I23</x:f>
        <x:v>0</x:v>
      </x:c>
      <x:c r="G40" s="3" t="str">
        <x:v>YEAR or EVENT</x:v>
      </x:c>
      <x:c r="H40" s="3" t="str">
        <x:v>Corporate</x:v>
      </x:c>
    </x:row>
    <x:row r="41" ht="45" customHeight="1">
      <x:c r="A41" s="3" t="str">
        <x:v>SEC02</x:v>
      </x:c>
      <x:c r="B41" s="3" t="str">
        <x:v>Year end financial statements</x:v>
      </x:c>
      <x:c r="C41" s="22" t="n">
        <x:f>IF(AND($B$5="PK07",$B$17="Yes"),0,SUMIFS('Package build'!$C$5:$C$40,'Package build'!$A$5:$A$40,$B$5,'Package build'!$B$5:$B$40,A41))</x:f>
        <x:v>0</x:v>
      </x:c>
      <x:c r="D41" s="22" t="n">
        <x:f>1</x:f>
        <x:v>1</x:v>
      </x:c>
      <x:c r="E41" s="16" t="n">
        <x:f>C41*D41*'Service costs'!H24</x:f>
        <x:v>0</x:v>
      </x:c>
      <x:c r="F41" s="16" t="n">
        <x:f>C41*D41*'Service costs'!I24</x:f>
        <x:v>0</x:v>
      </x:c>
      <x:c r="G41" s="3" t="str">
        <x:v>YEAR</x:v>
      </x:c>
      <x:c r="H41" s="3" t="str">
        <x:v>Accountant</x:v>
      </x:c>
    </x:row>
    <x:row r="42" ht="45" customHeight="1">
      <x:c r="A42" s="3" t="str">
        <x:v>SEC03</x:v>
      </x:c>
      <x:c r="B42" s="3" t="str">
        <x:v>Beneficial ownership submission assistance</x:v>
      </x:c>
      <x:c r="C42" s="22" t="n">
        <x:f>IF(AND($B$5="PK07",$B$17="Yes"),0,IF(AND($B$5="PK06",$B$11="Sole proprietor"),0,SUMIFS('Package build'!$C$5:$C$40,'Package build'!$A$5:$A$40,$B$5,'Package build'!$B$5:$B$40,A42)))</x:f>
        <x:v>0</x:v>
      </x:c>
      <x:c r="D42" s="22" t="n">
        <x:f>1</x:f>
        <x:v>1</x:v>
      </x:c>
      <x:c r="E42" s="16" t="n">
        <x:f>C42*D42*'Service costs'!H25</x:f>
        <x:v>0</x:v>
      </x:c>
      <x:c r="F42" s="16" t="n">
        <x:f>C42*D42*'Service costs'!I25</x:f>
        <x:v>0</x:v>
      </x:c>
      <x:c r="G42" s="3" t="str">
        <x:v>YEAR or EVENT</x:v>
      </x:c>
      <x:c r="H42" s="3" t="str">
        <x:v>Corporate</x:v>
      </x:c>
    </x:row>
    <x:row r="43" ht="45" customHeight="1">
      <x:c r="A43" s="3" t="str">
        <x:v>AUD01</x:v>
      </x:c>
      <x:c r="B43" s="3" t="str">
        <x:v>Independent audit scoping</x:v>
      </x:c>
      <x:c r="C43" s="22" t="n">
        <x:f>IF(AND($B$5="PK07",$B$17="Yes"),0,SUMIFS('Package build'!$C$5:$C$40,'Package build'!$A$5:$A$40,$B$5,'Package build'!$B$5:$B$40,A43))</x:f>
        <x:v>0</x:v>
      </x:c>
      <x:c r="D43" s="22" t="n">
        <x:f>1</x:f>
        <x:v>1</x:v>
      </x:c>
      <x:c r="E43" s="16" t="n">
        <x:f>C43*D43*'Service costs'!H26</x:f>
        <x:v>0</x:v>
      </x:c>
      <x:c r="F43" s="16" t="n">
        <x:f>C43*D43*'Service costs'!I26</x:f>
        <x:v>0</x:v>
      </x:c>
      <x:c r="G43" s="3" t="str">
        <x:v>YEAR</x:v>
      </x:c>
      <x:c r="H43" s="3" t="str">
        <x:v>Auditor</x:v>
      </x:c>
    </x:row>
    <x:row r="44" ht="45" customHeight="1">
      <x:c r="A44" s="3" t="str">
        <x:v>REM01</x:v>
      </x:c>
      <x:c r="B44" s="3" t="str">
        <x:v>Missed filing diagnostic</x:v>
      </x:c>
      <x:c r="C44" s="22" t="n">
        <x:f>IF(AND($B$5="PK07",$B$17="Yes"),0,SUMIFS('Package build'!$C$5:$C$40,'Package build'!$A$5:$A$40,$B$5,'Package build'!$B$5:$B$40,A44))</x:f>
        <x:v>0</x:v>
      </x:c>
      <x:c r="D44" s="22" t="n">
        <x:f>1</x:f>
        <x:v>1</x:v>
      </x:c>
      <x:c r="E44" s="16" t="n">
        <x:f>C44*D44*'Service costs'!H27</x:f>
        <x:v>0</x:v>
      </x:c>
      <x:c r="F44" s="16" t="n">
        <x:f>C44*D44*'Service costs'!I27</x:f>
        <x:v>0</x:v>
      </x:c>
      <x:c r="G44" s="3" t="str">
        <x:v>PROJECT</x:v>
      </x:c>
      <x:c r="H44" s="3" t="str">
        <x:v>Tax CPA</x:v>
      </x:c>
    </x:row>
    <x:row r="45" ht="45" customHeight="1">
      <x:c r="A45" s="3" t="str">
        <x:v>REM02</x:v>
      </x:c>
      <x:c r="B45" s="3" t="str">
        <x:v>Catch up or amendment assistance</x:v>
      </x:c>
      <x:c r="C45" s="22" t="n">
        <x:f>IF(AND($B$5="PK07",$B$17="Yes"),0,IF($B$5="PK07",$B$13,0))</x:f>
        <x:v>0</x:v>
      </x:c>
      <x:c r="D45" s="22" t="n">
        <x:f>1</x:f>
        <x:v>1</x:v>
      </x:c>
      <x:c r="E45" s="16" t="n">
        <x:f>C45*D45*'Service costs'!H28</x:f>
        <x:v>0</x:v>
      </x:c>
      <x:c r="F45" s="16" t="n">
        <x:f>C45*D45*'Service costs'!I28</x:f>
        <x:v>0</x:v>
      </x:c>
      <x:c r="G45" s="3" t="str">
        <x:v>PROJECT</x:v>
      </x:c>
      <x:c r="H45" s="3" t="str">
        <x:v>Accountant</x:v>
      </x:c>
    </x:row>
    <x:row r="46" ht="45" customHeight="1">
      <x:c r="A46" s="3" t="str">
        <x:v>REM03</x:v>
      </x:c>
      <x:c r="B46" s="3" t="str">
        <x:v>Official notice triage</x:v>
      </x:c>
      <x:c r="C46" s="22" t="n">
        <x:f>IF(AND($B$5="PK07",$B$17="Yes"),1,0)</x:f>
        <x:v>0</x:v>
      </x:c>
      <x:c r="D46" s="22" t="n">
        <x:f>1</x:f>
        <x:v>1</x:v>
      </x:c>
      <x:c r="E46" s="16" t="n">
        <x:f>C46*D46*'Service costs'!H29</x:f>
        <x:v>0</x:v>
      </x:c>
      <x:c r="F46" s="16" t="n">
        <x:f>C46*D46*'Service costs'!I29</x:f>
        <x:v>0</x:v>
      </x:c>
      <x:c r="G46" s="3" t="str">
        <x:v>URGENT</x:v>
      </x:c>
      <x:c r="H46" s="3" t="str">
        <x:v>Tax CPA</x:v>
      </x:c>
    </x:row>
    <x:row r="47" ht="45" customHeight="1">
      <x:c r="A47" s="3" t="str">
        <x:v>FOR01</x:v>
      </x:c>
      <x:c r="B47" s="3" t="str">
        <x:v>Foreign founder feasibility review</x:v>
      </x:c>
      <x:c r="C47" s="22" t="n">
        <x:f>IF(AND($B$5="PK07",$B$17="Yes"),0,SUMIFS('Package build'!$C$5:$C$40,'Package build'!$A$5:$A$40,$B$5,'Package build'!$B$5:$B$40,A47))</x:f>
        <x:v>0</x:v>
      </x:c>
      <x:c r="D47" s="22" t="n">
        <x:f>1</x:f>
        <x:v>1</x:v>
      </x:c>
      <x:c r="E47" s="16" t="n">
        <x:f>C47*D47*'Service costs'!H30</x:f>
        <x:v>0</x:v>
      </x:c>
      <x:c r="F47" s="16" t="n">
        <x:f>C47*D47*'Service costs'!I30</x:f>
        <x:v>0</x:v>
      </x:c>
      <x:c r="G47" s="3" t="str">
        <x:v>EVENT</x:v>
      </x:c>
      <x:c r="H47" s="3" t="str">
        <x:v>Counsel</x:v>
      </x:c>
    </x:row>
    <x:row r="48" ht="45" customHeight="1">
      <x:c r="A48" s="3" t="str">
        <x:v>CHG01</x:v>
      </x:c>
      <x:c r="B48" s="3" t="str">
        <x:v>Business registration update</x:v>
      </x:c>
      <x:c r="C48" s="22" t="n">
        <x:f>IF(AND($B$5="PK07",$B$17="Yes"),0,SUMIFS('Package build'!$C$5:$C$40,'Package build'!$A$5:$A$40,$B$5,'Package build'!$B$5:$B$40,A48))</x:f>
        <x:v>0</x:v>
      </x:c>
      <x:c r="D48" s="22" t="n">
        <x:f>1</x:f>
        <x:v>1</x:v>
      </x:c>
      <x:c r="E48" s="16" t="n">
        <x:f>C48*D48*'Service costs'!H31</x:f>
        <x:v>0</x:v>
      </x:c>
      <x:c r="F48" s="16" t="n">
        <x:f>C48*D48*'Service costs'!I31</x:f>
        <x:v>0</x:v>
      </x:c>
      <x:c r="G48" s="3" t="str">
        <x:v>EVENT</x:v>
      </x:c>
      <x:c r="H48" s="3" t="str">
        <x:v>Admin</x:v>
      </x:c>
    </x:row>
    <x:row r="49" ht="45" customHeight="1">
      <x:c r="A49" s="3" t="str">
        <x:v>CLS01</x:v>
      </x:c>
      <x:c r="B49" s="3" t="str">
        <x:v>Business closure planning</x:v>
      </x:c>
      <x:c r="C49" s="22" t="n">
        <x:f>IF(AND($B$5="PK07",$B$17="Yes"),0,SUMIFS('Package build'!$C$5:$C$40,'Package build'!$A$5:$A$40,$B$5,'Package build'!$B$5:$B$40,A49))</x:f>
        <x:v>0</x:v>
      </x:c>
      <x:c r="D49" s="22" t="n">
        <x:f>1</x:f>
        <x:v>1</x:v>
      </x:c>
      <x:c r="E49" s="16" t="n">
        <x:f>C49*D49*'Service costs'!H32</x:f>
        <x:v>0</x:v>
      </x:c>
      <x:c r="F49" s="16" t="n">
        <x:f>C49*D49*'Service costs'!I32</x:f>
        <x:v>0</x:v>
      </x:c>
      <x:c r="G49" s="3" t="str">
        <x:v>PROJECT</x:v>
      </x:c>
      <x:c r="H49" s="3" t="str">
        <x:v>Tax CPA</x:v>
      </x:c>
    </x:row>
    <x:row r="50" ht="45" customHeight="1">
      <x:c r="A50" s="3" t="str">
        <x:v>FIN01</x:v>
      </x:c>
      <x:c r="B50" s="3" t="str">
        <x:v>Cash and profit review</x:v>
      </x:c>
      <x:c r="C50" s="22" t="n">
        <x:f>IF(AND($B$5="PK07",$B$17="Yes"),0,SUMIFS('Package build'!$C$5:$C$40,'Package build'!$A$5:$A$40,$B$5,'Package build'!$B$5:$B$40,A50))</x:f>
        <x:v>0</x:v>
      </x:c>
      <x:c r="D50" s="22" t="n">
        <x:f>1</x:f>
        <x:v>1</x:v>
      </x:c>
      <x:c r="E50" s="16" t="n">
        <x:f>C50*D50*'Service costs'!H33</x:f>
        <x:v>0</x:v>
      </x:c>
      <x:c r="F50" s="16" t="n">
        <x:f>C50*D50*'Service costs'!I33</x:f>
        <x:v>0</x:v>
      </x:c>
      <x:c r="G50" s="3" t="str">
        <x:v>MONTH</x:v>
      </x:c>
      <x:c r="H50" s="3" t="str">
        <x:v>CFO</x:v>
      </x:c>
    </x:row>
    <x:row r="51" ht="45" customHeight="1">
      <x:c r="A51" s="3" t="str">
        <x:v>PAY04</x:v>
      </x:c>
      <x:c r="B51" s="3" t="str">
        <x:v>Extra employee payroll allowance</x:v>
      </x:c>
      <x:c r="C51" s="22" t="n">
        <x:f>IF(AND($B$5="PK07",$B$17="Yes"),0,IF($B$5="PK05",MAX(0,$B$7-5)*$B$8/2,0))</x:f>
        <x:v>0</x:v>
      </x:c>
      <x:c r="D51" s="22" t="n">
        <x:f>1</x:f>
        <x:v>1</x:v>
      </x:c>
      <x:c r="E51" s="16" t="n">
        <x:f>C51*D51*'Service costs'!H34</x:f>
        <x:v>0</x:v>
      </x:c>
      <x:c r="F51" s="16" t="n">
        <x:f>C51*D51*'Service costs'!I34</x:f>
        <x:v>0</x:v>
      </x:c>
      <x:c r="G51" s="3" t="str">
        <x:v>MONTH</x:v>
      </x:c>
      <x:c r="H51" s="3" t="str">
        <x:v>Payroll</x:v>
      </x:c>
    </x:row>
    <x:row r="52" ht="45" customHeight="1">
      <x:c r="A52" s="3" t="str">
        <x:v>REC01</x:v>
      </x:c>
      <x:c r="B52" s="3" t="str">
        <x:v>Extra account reconciliation</x:v>
      </x:c>
      <x:c r="C52" s="22" t="n">
        <x:f>IF(AND($B$5="PK07",$B$17="Yes"),0,IF(OR($B$5="PK02",$B$5="PK04",$B$5="PK10"),MAX(0,$B$9-2),0))</x:f>
        <x:v>0</x:v>
      </x:c>
      <x:c r="D52" s="22" t="n">
        <x:f>1</x:f>
        <x:v>1</x:v>
      </x:c>
      <x:c r="E52" s="16" t="n">
        <x:f>C52*D52*'Service costs'!H35</x:f>
        <x:v>0</x:v>
      </x:c>
      <x:c r="F52" s="16" t="n">
        <x:f>C52*D52*'Service costs'!I35</x:f>
        <x:v>0</x:v>
      </x:c>
      <x:c r="G52" s="3" t="str">
        <x:v>MONTH</x:v>
      </x:c>
      <x:c r="H52" s="3" t="str">
        <x:v>Bookkeeper</x:v>
      </x:c>
    </x:row>
    <x:row r="53" ht="45" customHeight="1">
      <x:c r="A53" s="3" t="str">
        <x:v>SITE01</x:v>
      </x:c>
      <x:c r="B53" s="3" t="str">
        <x:v>Extra site coordination</x:v>
      </x:c>
      <x:c r="C53" s="22" t="n">
        <x:f>IF(AND($B$5="PK07",$B$17="Yes"),0,IF(OR($B$5="PK02",$B$5="PK04",$B$5="PK10"),MAX(0,$B$16-1),0))</x:f>
        <x:v>0</x:v>
      </x:c>
      <x:c r="D53" s="22" t="n">
        <x:f>1</x:f>
        <x:v>1</x:v>
      </x:c>
      <x:c r="E53" s="16" t="n">
        <x:f>C53*D53*'Service costs'!H36</x:f>
        <x:v>0</x:v>
      </x:c>
      <x:c r="F53" s="16" t="n">
        <x:f>C53*D53*'Service costs'!I36</x:f>
        <x:v>0</x:v>
      </x:c>
      <x:c r="G53" s="3" t="str">
        <x:v>MONTH</x:v>
      </x:c>
      <x:c r="H53" s="3" t="str">
        <x:v>Admin</x:v>
      </x:c>
    </x:row>
    <x:row r="54" ht="45" customHeight="1">
      <x:c r="A54" s="3" t="str">
        <x:v>PLT01</x:v>
      </x:c>
      <x:c r="B54" s="3" t="str">
        <x:v>Marketplace sales and payout reconciliation</x:v>
      </x:c>
      <x:c r="C54" s="22" t="n">
        <x:f>IF(AND($B$5="PK07",$B$17="Yes"),0,IF($B$5="PK04",MAX(1,$B$10),0))</x:f>
        <x:v>0</x:v>
      </x:c>
      <x:c r="D54" s="22" t="n">
        <x:f>1</x:f>
        <x:v>1</x:v>
      </x:c>
      <x:c r="E54" s="16" t="n">
        <x:f>C54*D54*'Service costs'!H37</x:f>
        <x:v>0</x:v>
      </x:c>
      <x:c r="F54" s="16" t="n">
        <x:f>C54*D54*'Service costs'!I37</x:f>
        <x:v>0</x:v>
      </x:c>
      <x:c r="G54" s="3" t="str">
        <x:v>MONTH</x:v>
      </x:c>
      <x:c r="H54" s="3" t="str">
        <x:v>Bookkeeper</x:v>
      </x:c>
    </x:row>
    <x:row r="55" ht="45" customHeight="1">
      <x:c r="A55" s="3" t="str">
        <x:v>AUD02</x:v>
      </x:c>
      <x:c r="B55" s="3" t="str">
        <x:v>Independent annual audit delivery</x:v>
      </x:c>
      <x:c r="C55" s="22" t="n">
        <x:f>IF(AND($B$5="PK07",$B$17="Yes"),0,SUMIFS('Package build'!$C$5:$C$40,'Package build'!$A$5:$A$40,$B$5,'Package build'!$B$5:$B$40,A55))</x:f>
        <x:v>0</x:v>
      </x:c>
      <x:c r="D55" s="22" t="n">
        <x:f>1</x:f>
        <x:v>1</x:v>
      </x:c>
      <x:c r="E55" s="16" t="n">
        <x:f>C55*D55*'Service costs'!H38</x:f>
        <x:v>0</x:v>
      </x:c>
      <x:c r="F55" s="16" t="n">
        <x:f>C55*D55*'Service costs'!I38</x:f>
        <x:v>0</x:v>
      </x:c>
      <x:c r="G55" s="3" t="str">
        <x:v>YEAR</x:v>
      </x:c>
      <x:c r="H55" s="3" t="str">
        <x:v>Auditor</x:v>
      </x:c>
    </x:row>
    <x:row r="56" ht="45" customHeight="1">
      <x:c r="A56" s="3" t="str">
        <x:v>CLS02</x:v>
      </x:c>
      <x:c r="B56" s="3" t="str">
        <x:v>Closure execution coordination</x:v>
      </x:c>
      <x:c r="C56" s="22" t="n">
        <x:f>IF(AND($B$5="PK07",$B$17="Yes"),0,SUMIFS('Package build'!$C$5:$C$40,'Package build'!$A$5:$A$40,$B$5,'Package build'!$B$5:$B$40,A56))</x:f>
        <x:v>0</x:v>
      </x:c>
      <x:c r="D56" s="22" t="n">
        <x:f>1</x:f>
        <x:v>1</x:v>
      </x:c>
      <x:c r="E56" s="16" t="n">
        <x:f>C56*D56*'Service costs'!H39</x:f>
        <x:v>0</x:v>
      </x:c>
      <x:c r="F56" s="16" t="n">
        <x:f>C56*D56*'Service costs'!I39</x:f>
        <x:v>0</x:v>
      </x:c>
      <x:c r="G56" s="3" t="str">
        <x:v>EVENT</x:v>
      </x:c>
      <x:c r="H56" s="3" t="str">
        <x:v>Admin</x:v>
      </x:c>
    </x:row>
    <x:row r="57" ht="45" customHeight="1">
      <x:c r="A57" s="3" t="str">
        <x:v>FOR02</x:v>
      </x:c>
      <x:c r="B57" s="3" t="str">
        <x:v>Foreign ownership implementation supplement</x:v>
      </x:c>
      <x:c r="C57" s="22" t="n">
        <x:f>IF(AND($B$5="PK07",$B$17="Yes"),0,SUMIFS('Package build'!$C$5:$C$40,'Package build'!$A$5:$A$40,$B$5,'Package build'!$B$5:$B$40,A57))</x:f>
        <x:v>0</x:v>
      </x:c>
      <x:c r="D57" s="22" t="n">
        <x:f>1</x:f>
        <x:v>1</x:v>
      </x:c>
      <x:c r="E57" s="16" t="n">
        <x:f>C57*D57*'Service costs'!H40</x:f>
        <x:v>0</x:v>
      </x:c>
      <x:c r="F57" s="16" t="n">
        <x:f>C57*D57*'Service costs'!I40</x:f>
        <x:v>0</x:v>
      </x:c>
      <x:c r="G57" s="3" t="str">
        <x:v>EVENT</x:v>
      </x:c>
      <x:c r="H57" s="3" t="str">
        <x:v>Counsel</x:v>
      </x:c>
    </x:row>
    <x:row r="58">
      <x:c r="A58" s="3"/>
      <x:c r="B58" s="3"/>
      <x:c r="C58" s="3"/>
      <x:c r="D58" s="3"/>
      <x:c r="E58" s="3"/>
      <x:c r="F58" s="3"/>
      <x:c r="G58" s="3"/>
      <x:c r="H58" s="3"/>
    </x:row>
    <x:row r="59">
      <x:c r="A59" s="3"/>
      <x:c r="B59" s="3"/>
      <x:c r="C59" s="3"/>
      <x:c r="D59" s="3"/>
      <x:c r="E59" s="3"/>
      <x:c r="F59" s="3"/>
      <x:c r="G59" s="3"/>
      <x:c r="H59" s="3"/>
    </x:row>
    <x:row r="60" ht="38" customHeight="1">
      <x:c r="A60" s="3" t="str">
        <x:v>Formula totals cover selected units only. Corporate extra work, exact period scope, readiness and optional phases still need explicit confirmation.</x:v>
      </x:c>
      <x:c r="B60" s="3"/>
      <x:c r="C60" s="3"/>
      <x:c r="D60" s="3"/>
      <x:c r="E60" s="3"/>
      <x:c r="F60" s="3"/>
      <x:c r="G60" s="3"/>
      <x:c r="H60" s="3"/>
    </x:row>
    <x:row r="61">
      <x:c r="A61" s="3"/>
      <x:c r="B61" s="3"/>
      <x:c r="C61" s="3"/>
      <x:c r="D61" s="3"/>
      <x:c r="E61" s="3"/>
      <x:c r="F61" s="3"/>
      <x:c r="G61" s="3"/>
      <x:c r="H61" s="3"/>
    </x:row>
    <x:row r="62">
      <x:c r="A62" s="3"/>
      <x:c r="B62" s="3"/>
      <x:c r="C62" s="3"/>
      <x:c r="D62" s="3"/>
      <x:c r="E62" s="3"/>
      <x:c r="F62" s="3"/>
      <x:c r="G62" s="3"/>
      <x:c r="H62" s="3"/>
    </x:row>
    <x:row r="63">
      <x:c r="A63" s="3"/>
      <x:c r="B63" s="3"/>
      <x:c r="C63" s="3"/>
      <x:c r="D63" s="3"/>
      <x:c r="E63" s="3"/>
      <x:c r="F63" s="3"/>
      <x:c r="G63" s="3"/>
      <x:c r="H63" s="3"/>
    </x:row>
    <x:row r="64">
      <x:c r="A64" s="3"/>
      <x:c r="B64" s="3"/>
      <x:c r="C64" s="3"/>
      <x:c r="D64" s="3"/>
      <x:c r="E64" s="3"/>
      <x:c r="F64" s="3"/>
      <x:c r="G64" s="3"/>
      <x:c r="H64" s="3"/>
    </x:row>
  </x:sheetData>
  <x:dataValidations count="16">
    <x:dataValidation type="list" sqref="B5">
      <x:formula1>"PK01,PK02,PK03,PK04,PK05,PK06,PK07,PK08,PK09,PK10"</x:formula1>
    </x:dataValidation>
    <x:dataValidation type="list" sqref="B11">
      <x:formula1>"Sole proprietor,Corporation / OPC"</x:formula1>
    </x:dataValidation>
    <x:dataValidation type="list" sqref="B14">
      <x:formula1>"Yes,No"</x:formula1>
    </x:dataValidation>
    <x:dataValidation type="list" sqref="B15">
      <x:formula1>"Yes,No"</x:formula1>
    </x:dataValidation>
    <x:dataValidation type="list" sqref="B17">
      <x:formula1>"Yes,No"</x:formula1>
    </x:dataValidation>
    <x:dataValidation type="list" sqref="B18">
      <x:formula1>"Yes,No"</x:formula1>
    </x:dataValidation>
    <x:dataValidation type="whole" operator="between" sqref="B6">
      <x:formula1>0</x:formula1>
      <x:formula2>1000000</x:formula2>
    </x:dataValidation>
    <x:dataValidation type="whole" operator="between" sqref="B7">
      <x:formula1>0</x:formula1>
      <x:formula2>1000000</x:formula2>
    </x:dataValidation>
    <x:dataValidation type="whole" operator="between" sqref="B8">
      <x:formula1>0</x:formula1>
      <x:formula2>1000000</x:formula2>
    </x:dataValidation>
    <x:dataValidation type="whole" operator="between" sqref="B9">
      <x:formula1>0</x:formula1>
      <x:formula2>1000000</x:formula2>
    </x:dataValidation>
    <x:dataValidation type="whole" operator="between" sqref="B10">
      <x:formula1>0</x:formula1>
      <x:formula2>1000000</x:formula2>
    </x:dataValidation>
    <x:dataValidation type="whole" operator="between" sqref="B12">
      <x:formula1>0</x:formula1>
      <x:formula2>1000000</x:formula2>
    </x:dataValidation>
    <x:dataValidation type="whole" operator="between" sqref="B13">
      <x:formula1>0</x:formula1>
      <x:formula2>1000000</x:formula2>
    </x:dataValidation>
    <x:dataValidation type="whole" operator="between" sqref="B16">
      <x:formula1>0</x:formula1>
      <x:formula2>1000000</x:formula2>
    </x:dataValidation>
    <x:dataValidation type="decimal" operator="between" sqref="B19">
      <x:formula1>0</x:formula1>
      <x:formula2>1</x:formula2>
    </x:dataValidation>
    <x:dataValidation type="list" sqref="K5:K8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62" hidden="0" customWidth="1"/>
    <x:col min="4" max="4" width="56" hidden="0" customWidth="1"/>
    <x:col min="5" max="5" width="45" hidden="0" customWidth="1"/>
    <x:col min="6" max="6" width="24" hidden="0" customWidth="1"/>
    <x:col min="7" max="7" width="35" hidden="0" customWidth="1"/>
  </x:cols>
  <x:sheetData>
    <x:row r="1" ht="30" customHeight="1">
      <x:c r="A1" s="5" t="str">
        <x:v>Team collection</x:v>
      </x:c>
      <x:c r="B1" s="3"/>
      <x:c r="C1" s="3"/>
      <x:c r="D1" s="3"/>
      <x:c r="E1" s="3"/>
      <x:c r="F1" s="3"/>
      <x:c r="G1" s="3"/>
    </x:row>
    <x:row r="2" ht="30" customHeight="1">
      <x:c r="A2" s="7" t="str">
        <x:v>Proposed collection plan. Ask for records and evidence; no real specialist, manager or expert has supplied these inputs yet.</x:v>
      </x:c>
      <x:c r="B2" s="3"/>
      <x:c r="C2" s="3"/>
      <x:c r="D2" s="3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 ht="45" customHeight="1">
      <x:c r="A4" s="13" t="str">
        <x:v>Contributor</x:v>
      </x:c>
      <x:c r="B4" s="14" t="str">
        <x:v>Topic</x:v>
      </x:c>
      <x:c r="C4" s="14" t="str">
        <x:v>Collect</x:v>
      </x:c>
      <x:c r="D4" s="14" t="str">
        <x:v>Beth use</x:v>
      </x:c>
      <x:c r="E4" s="14" t="str">
        <x:v>Founder probe</x:v>
      </x:c>
      <x:c r="F4" s="14" t="str">
        <x:v>Collect when</x:v>
      </x:c>
      <x:c r="G4" s="15" t="str">
        <x:v>Proposed owner</x:v>
      </x:c>
    </x:row>
    <x:row r="5" ht="29" customHeight="1">
      <x:c r="A5" s="3" t="str">
        <x:v>Specialist</x:v>
      </x:c>
      <x:c r="B5" s="3" t="str">
        <x:v>Identity and public listing</x:v>
      </x:c>
      <x:c r="C5" s="3" t="str">
        <x:v>Name, specialist ID, firm, directory profile URL</x:v>
      </x:c>
      <x:c r="D5" s="3" t="str">
        <x:v>Exact profile link and assignment identity</x:v>
      </x:c>
      <x:c r="E5" s="3" t="str">
        <x:v>Who can do this work?</x:v>
      </x:c>
      <x:c r="F5" s="3" t="str">
        <x:v>Before listing</x:v>
      </x:c>
      <x:c r="G5" s="3" t="str">
        <x:v>Proposed: Roster manager</x:v>
      </x:c>
    </x:row>
    <x:row r="6" ht="36" customHeight="1">
      <x:c r="A6" s="3" t="str">
        <x:v>Specialist</x:v>
      </x:c>
      <x:c r="B6" s="3" t="str">
        <x:v>Credentials and authority</x:v>
      </x:c>
      <x:c r="C6" s="3" t="str">
        <x:v>Licence/accreditation type, issuer, expiry, verification URL, permitted scope, supervising reviewer</x:v>
      </x:c>
      <x:c r="D6" s="3" t="str">
        <x:v>Eligibility gate before ranking; credentials stored separately from public claims</x:v>
      </x:c>
      <x:c r="E6" s="3" t="str">
        <x:v>Does this work need a qualified reviewer?</x:v>
      </x:c>
      <x:c r="F6" s="3" t="str">
        <x:v>Before assignment</x:v>
      </x:c>
      <x:c r="G6" s="3" t="str">
        <x:v>Proposed: Credential reviewer</x:v>
      </x:c>
    </x:row>
    <x:row r="7" ht="36" customHeight="1">
      <x:c r="A7" s="3" t="str">
        <x:v>Specialist</x:v>
      </x:c>
      <x:c r="B7" s="3" t="str">
        <x:v>Actual specialties</x:v>
      </x:c>
      <x:c r="C7" s="3" t="str">
        <x:v>Canonical work-unit IDs, industries, entity types, tax regimes, systems and languages</x:v>
      </x:c>
      <x:c r="D7" s="3" t="str">
        <x:v>Capabilities map to services, not a generic accountant label</x:v>
      </x:c>
      <x:c r="E7" s="3" t="str">
        <x:v>What does the business do?</x:v>
      </x:c>
      <x:c r="F7" s="3" t="str">
        <x:v>Before pricing</x:v>
      </x:c>
      <x:c r="G7" s="3" t="str">
        <x:v>Proposed: Practice lead</x:v>
      </x:c>
    </x:row>
    <x:row r="8" ht="36" customHeight="1">
      <x:c r="A8" s="3" t="str">
        <x:v>Specialist</x:v>
      </x:c>
      <x:c r="B8" s="3" t="str">
        <x:v>Coverage</x:v>
      </x:c>
      <x:c r="C8" s="3" t="str">
        <x:v>Remote/in-person, cities, agencies/RDO experience, travel radius and costs</x:v>
      </x:c>
      <x:c r="D8" s="3" t="str">
        <x:v>Location affects actual visits and expenses</x:v>
      </x:c>
      <x:c r="E8" s="3" t="str">
        <x:v>Which city and how many locations?</x:v>
      </x:c>
      <x:c r="F8" s="3" t="str">
        <x:v>Before matching</x:v>
      </x:c>
      <x:c r="G8" s="3" t="str">
        <x:v>Proposed: Operations manager</x:v>
      </x:c>
    </x:row>
    <x:row r="9" ht="36" customHeight="1">
      <x:c r="A9" s="3" t="str">
        <x:v>Specialist</x:v>
      </x:c>
      <x:c r="B9" s="3" t="str">
        <x:v>Unit definitions</x:v>
      </x:c>
      <x:c r="C9" s="3" t="str">
        <x:v>What one entry, return, pay run, account, branch and review includes</x:v>
      </x:c>
      <x:c r="D9" s="3" t="str">
        <x:v>Common workload units and published allowance</x:v>
      </x:c>
      <x:c r="E9" s="3" t="str">
        <x:v>About how many entries each month?</x:v>
      </x:c>
      <x:c r="F9" s="3" t="str">
        <x:v>Before pricing</x:v>
      </x:c>
      <x:c r="G9" s="3" t="str">
        <x:v>Proposed: Service owner</x:v>
      </x:c>
    </x:row>
    <x:row r="10" ht="36" customHeight="1">
      <x:c r="A10" s="3" t="str">
        <x:v>Specialist</x:v>
      </x:c>
      <x:c r="B10" s="3" t="str">
        <x:v>Normal effort</x:v>
      </x:c>
      <x:c r="C10" s="3" t="str">
        <x:v>Delivery, review and admin hours; median and upper range by unit; include setup and rework separately</x:v>
      </x:c>
      <x:c r="D10" s="3" t="str">
        <x:v>Replace assumed hours with evidence</x:v>
      </x:c>
      <x:c r="E10" s="3" t="str">
        <x:v>Are records organised or missing?</x:v>
      </x:c>
      <x:c r="F10" s="3" t="str">
        <x:v>Pilot calibration</x:v>
      </x:c>
      <x:c r="G10" s="3" t="str">
        <x:v>Proposed: Practice lead</x:v>
      </x:c>
    </x:row>
    <x:row r="11" ht="36" customHeight="1">
      <x:c r="A11" s="3" t="str">
        <x:v>Specialist</x:v>
      </x:c>
      <x:c r="B11" s="3" t="str">
        <x:v>Commercial terms</x:v>
      </x:c>
      <x:c r="C11" s="3" t="str">
        <x:v>Requested payout per hour/unit, minimum job fee, retainer capacity, tax treatment, travel/software exclusions</x:v>
      </x:c>
      <x:c r="D11" s="3" t="str">
        <x:v>Calculate cost and protect partner payout</x:v>
      </x:c>
      <x:c r="E11" s="3" t="str">
        <x:v>Do you need ongoing help or a single job?</x:v>
      </x:c>
      <x:c r="F11" s="3" t="str">
        <x:v>Before live sale</x:v>
      </x:c>
      <x:c r="G11" s="3" t="str">
        <x:v>Proposed: Pricing manager</x:v>
      </x:c>
    </x:row>
    <x:row r="12" ht="36" customHeight="1">
      <x:c r="A12" s="3" t="str">
        <x:v>Specialist</x:v>
      </x:c>
      <x:c r="B12" s="3" t="str">
        <x:v>Document readiness</x:v>
      </x:c>
      <x:c r="C12" s="3" t="str">
        <x:v>Minimum inputs, acceptable alternatives, secure collection stage, blockers</x:v>
      </x:c>
      <x:c r="D12" s="3" t="str">
        <x:v>Easy readiness questions first; documentary checklist later</x:v>
      </x:c>
      <x:c r="E12" s="3" t="str">
        <x:v>Can you find last month’s sales and statements?</x:v>
      </x:c>
      <x:c r="F12" s="3" t="str">
        <x:v>Before work</x:v>
      </x:c>
      <x:c r="G12" s="3" t="str">
        <x:v>Proposed: Service owner</x:v>
      </x:c>
    </x:row>
    <x:row r="13" ht="36" customHeight="1">
      <x:c r="A13" s="3" t="str">
        <x:v>Specialist</x:v>
      </x:c>
      <x:c r="B13" s="3" t="str">
        <x:v>Quality and output</x:v>
      </x:c>
      <x:c r="C13" s="3" t="str">
        <x:v>Redacted sample deliverables, completion evidence, error/rework reasons, review checkpoints</x:v>
      </x:c>
      <x:c r="D13" s="3" t="str">
        <x:v>Scope includes a useful output and named review</x:v>
      </x:c>
      <x:c r="E13" s="3" t="str">
        <x:v>What would make this help useful to you?</x:v>
      </x:c>
      <x:c r="F13" s="3" t="str">
        <x:v>Before live sale</x:v>
      </x:c>
      <x:c r="G13" s="3" t="str">
        <x:v>Proposed: Quality lead</x:v>
      </x:c>
    </x:row>
    <x:row r="14" ht="36" customHeight="1">
      <x:c r="A14" s="3" t="str">
        <x:v>Specialist</x:v>
      </x:c>
      <x:c r="B14" s="3" t="str">
        <x:v>Capacity and service times</x:v>
      </x:c>
      <x:c r="C14" s="3" t="str">
        <x:v>Available slots, weekly capacity, client load, lead time, backup, handoff acceptance rules</x:v>
      </x:c>
      <x:c r="D14" s="3" t="str">
        <x:v>Promise appointments and start dates only when accepted</x:v>
      </x:c>
      <x:c r="E14" s="3" t="str">
        <x:v>When do you need help to start?</x:v>
      </x:c>
      <x:c r="F14" s="3" t="str">
        <x:v>Before assignment</x:v>
      </x:c>
      <x:c r="G14" s="3" t="str">
        <x:v>Proposed: Operations manager</x:v>
      </x:c>
    </x:row>
    <x:row r="15" ht="36" customHeight="1">
      <x:c r="A15" s="3" t="str">
        <x:v>Specialist</x:v>
      </x:c>
      <x:c r="B15" s="3" t="str">
        <x:v>Conflicts and independence</x:v>
      </x:c>
      <x:c r="C15" s="3" t="str">
        <x:v>Client conflicts, prohibited combinations, auditor/preparer relationships, declaration and review date</x:v>
      </x:c>
      <x:c r="D15" s="3" t="str">
        <x:v>Separate independent audit from bookkeeping engagement</x:v>
      </x:c>
      <x:c r="E15" s="3" t="str">
        <x:v>Do you already have an auditor or accountant?</x:v>
      </x:c>
      <x:c r="F15" s="3" t="str">
        <x:v>Before assignment</x:v>
      </x:c>
      <x:c r="G15" s="3" t="str">
        <x:v>Proposed: Practice lead</x:v>
      </x:c>
    </x:row>
    <x:row r="16" ht="36" customHeight="1">
      <x:c r="A16" s="3" t="str">
        <x:v>Manager</x:v>
      </x:c>
      <x:c r="B16" s="3" t="str">
        <x:v>Package ownership</x:v>
      </x:c>
      <x:c r="C16" s="3" t="str">
        <x:v>One accountable owner; scope, outcomes, minimum facts, alternatives, exclusions, credits and dependencies</x:v>
      </x:c>
      <x:c r="D16" s="3" t="str">
        <x:v>Founder gets one coordinated scope</x:v>
      </x:c>
      <x:c r="E16" s="3" t="str">
        <x:v>Which concern matters first?</x:v>
      </x:c>
      <x:c r="F16" s="3" t="str">
        <x:v>Before pricing</x:v>
      </x:c>
      <x:c r="G16" s="3" t="str">
        <x:v>Proposed: Commercial lead</x:v>
      </x:c>
    </x:row>
    <x:row r="17" ht="36" customHeight="1">
      <x:c r="A17" s="3" t="str">
        <x:v>Manager</x:v>
      </x:c>
      <x:c r="B17" s="3" t="str">
        <x:v>Price metadata</x:v>
      </x:c>
      <x:c r="C17" s="3" t="str">
        <x:v>PHP or other currency, one-off/month/run/year, fee tax treatment, inclusions and volume tiers for each source code</x:v>
      </x:c>
      <x:c r="D17" s="3" t="str">
        <x:v>Resolve supplied catalogue ambiguity before using it as an approved rate card</x:v>
      </x:c>
      <x:c r="E17" s="3" t="str">
        <x:v>Which period or frequency is involved?</x:v>
      </x:c>
      <x:c r="F17" s="3" t="str">
        <x:v>Before live sale</x:v>
      </x:c>
      <x:c r="G17" s="3" t="str">
        <x:v>Proposed: Catalogue owner</x:v>
      </x:c>
    </x:row>
    <x:row r="18" ht="36" customHeight="1">
      <x:c r="A18" s="3" t="str">
        <x:v>Manager</x:v>
      </x:c>
      <x:c r="B18" s="3" t="str">
        <x:v>Cost and margin policy</x:v>
      </x:c>
      <x:c r="C18" s="3" t="str">
        <x:v>Overhead allocation, platform allowance, target contribution margin, minimum margin, minimum price and rounding</x:v>
      </x:c>
      <x:c r="D18" s="3" t="str">
        <x:v>Use a transparent cost floor; avoid double overhead</x:v>
      </x:c>
      <x:c r="E18" s="3" t="str">
        <x:v>No founder question; internal commercial policy</x:v>
      </x:c>
      <x:c r="F18" s="3" t="str">
        <x:v>Before live sale</x:v>
      </x:c>
      <x:c r="G18" s="3" t="str">
        <x:v>Proposed: Finance manager</x:v>
      </x:c>
    </x:row>
    <x:row r="19" ht="36" customHeight="1">
      <x:c r="A19" s="3" t="str">
        <x:v>Manager</x:v>
      </x:c>
      <x:c r="B19" s="3" t="str">
        <x:v>Discount and credit rules</x:v>
      </x:c>
      <x:c r="C19" s="3" t="str">
        <x:v>Allowed savings, already-completed work, prepaid scope, partner minimum, override authority</x:v>
      </x:c>
      <x:c r="D19" s="3" t="str">
        <x:v>Credit shared work instead of charging full overlapping packages</x:v>
      </x:c>
      <x:c r="E19" s="3" t="str">
        <x:v>What is already handled by your accountant?</x:v>
      </x:c>
      <x:c r="F19" s="3" t="str">
        <x:v>Before price approval</x:v>
      </x:c>
      <x:c r="G19" s="3" t="str">
        <x:v>Proposed: Commercial lead</x:v>
      </x:c>
    </x:row>
    <x:row r="20" ht="36" customHeight="1">
      <x:c r="A20" s="3" t="str">
        <x:v>Manager</x:v>
      </x:c>
      <x:c r="B20" s="3" t="str">
        <x:v>Change and urgency rules</x:v>
      </x:c>
      <x:c r="C20" s="3" t="str">
        <x:v>Volume bands, rush capacity, written approval, changed scope, renewal repricing and complaint process</x:v>
      </x:c>
      <x:c r="D20" s="3" t="str">
        <x:v>Predictable changes and consent before extra work</x:v>
      </x:c>
      <x:c r="E20" s="3" t="str">
        <x:v>Has the team, volume or deadline changed?</x:v>
      </x:c>
      <x:c r="F20" s="3" t="str">
        <x:v>Before live sale</x:v>
      </x:c>
      <x:c r="G20" s="3" t="str">
        <x:v>Proposed: Operations manager</x:v>
      </x:c>
    </x:row>
    <x:row r="21" ht="36" customHeight="1">
      <x:c r="A21" s="3" t="str">
        <x:v>Manager</x:v>
      </x:c>
      <x:c r="B21" s="3" t="str">
        <x:v>Delivery accountability</x:v>
      </x:c>
      <x:c r="C21" s="3" t="str">
        <x:v>Task owner, reviewer, coordinator, handoff checks, blockers, backups and escalation times</x:v>
      </x:c>
      <x:c r="D21" s="3" t="str">
        <x:v>Several specialties become one accountable service</x:v>
      </x:c>
      <x:c r="E21" s="3" t="str">
        <x:v>Is there a formal notice or stated deadline?</x:v>
      </x:c>
      <x:c r="F21" s="3" t="str">
        <x:v>Before assignment</x:v>
      </x:c>
      <x:c r="G21" s="3" t="str">
        <x:v>Proposed: Operations manager</x:v>
      </x:c>
    </x:row>
    <x:row r="22" ht="36" customHeight="1">
      <x:c r="A22" s="3" t="str">
        <x:v>Manager</x:v>
      </x:c>
      <x:c r="B22" s="3" t="str">
        <x:v>Outcome data</x:v>
      </x:c>
      <x:c r="C22" s="3" t="str">
        <x:v>Quoted/accepted price, actual costs/hours, overruns, errors, satisfaction, cancellations and repeat use</x:v>
      </x:c>
      <x:c r="D22" s="3" t="str">
        <x:v>Calibrate prices from completed jobs, not conversion alone</x:v>
      </x:c>
      <x:c r="E22" s="3" t="str">
        <x:v>Was the scope and result useful?</x:v>
      </x:c>
      <x:c r="F22" s="3" t="str">
        <x:v>After each job</x:v>
      </x:c>
      <x:c r="G22" s="3" t="str">
        <x:v>Proposed: Finance and quality leads</x:v>
      </x:c>
    </x:row>
    <x:row r="23" ht="50" customHeight="1">
      <x:c r="A23" s="3" t="str">
        <x:v>Expert</x:v>
      </x:c>
      <x:c r="B23" s="3" t="str">
        <x:v>Applicability rules</x:v>
      </x:c>
      <x:c r="C23" s="3" t="str">
        <x:v>Decision table by entity/activity/ownership/tax type/location/year; exemptions and exceptions; exact primary-source references</x:v>
      </x:c>
      <x:c r="D23" s="3" t="str">
        <x:v>Ask questions that change the recommended work</x:v>
      </x:c>
      <x:c r="E23" s="3" t="str">
        <x:v>Which registrations and tax types do you actually have?</x:v>
      </x:c>
      <x:c r="F23" s="3" t="str">
        <x:v>Before guidance release</x:v>
      </x:c>
      <x:c r="G23" s="3" t="str">
        <x:v>Proposed: Tax or legal expert</x:v>
      </x:c>
    </x:row>
    <x:row r="24" ht="36" customHeight="1">
      <x:c r="A24" s="3" t="str">
        <x:v>Expert</x:v>
      </x:c>
      <x:c r="B24" s="3" t="str">
        <x:v>Plain-language probes</x:v>
      </x:c>
      <x:c r="C24" s="3" t="str">
        <x:v>Founder wording, common misunderstandings, accepted rough answers, follow-up and not-sure route</x:v>
      </x:c>
      <x:c r="D24" s="3" t="str">
        <x:v>Founder can volunteer useful answers without knowing jargon</x:v>
      </x:c>
      <x:c r="E24" s="3" t="str">
        <x:v>Are platform deductions your only tax evidence?</x:v>
      </x:c>
      <x:c r="F24" s="3" t="str">
        <x:v>Before profiling</x:v>
      </x:c>
      <x:c r="G24" s="3" t="str">
        <x:v>Proposed: Practice lead</x:v>
      </x:c>
    </x:row>
    <x:row r="25" ht="36" customHeight="1">
      <x:c r="A25" s="3" t="str">
        <x:v>Expert</x:v>
      </x:c>
      <x:c r="B25" s="3" t="str">
        <x:v>Service dependencies</x:v>
      </x:c>
      <x:c r="C25" s="3" t="str">
        <x:v>Prerequisites, order, incompatible engagements, independence checks and agency/client waiting time</x:v>
      </x:c>
      <x:c r="D25" s="3" t="str">
        <x:v>Do work in the right sequence; avoid invalid bundles</x:v>
      </x:c>
      <x:c r="E25" s="3" t="str">
        <x:v>Are the books ready for year end?</x:v>
      </x:c>
      <x:c r="F25" s="3" t="str">
        <x:v>Before packaging</x:v>
      </x:c>
      <x:c r="G25" s="3" t="str">
        <x:v>Proposed: Practice lead</x:v>
      </x:c>
    </x:row>
    <x:row r="26" ht="36" customHeight="1">
      <x:c r="A26" s="3" t="str">
        <x:v>Expert</x:v>
      </x:c>
      <x:c r="B26" s="3" t="str">
        <x:v>Citations and refresh</x:v>
      </x:c>
      <x:c r="C26" s="3" t="str">
        <x:v>Document, clause/page, authority, effective dates, superseded rules, last checked, approver and next review</x:v>
      </x:c>
      <x:c r="D26" s="3" t="str">
        <x:v>Beth distinguishes cited guidance from approved advice</x:v>
      </x:c>
      <x:c r="E26" s="3" t="str">
        <x:v>No founder question; knowledge governance</x:v>
      </x:c>
      <x:c r="F26" s="3" t="str">
        <x:v>Before guidance release</x:v>
      </x:c>
      <x:c r="G26" s="3" t="str">
        <x:v>Proposed: Knowledge owner</x:v>
      </x:c>
    </x:row>
    <x:row r="27" ht="36" customHeight="1">
      <x:c r="A27" s="3" t="str">
        <x:v>Expert</x:v>
      </x:c>
      <x:c r="B27" s="3" t="str">
        <x:v>Boundary and escalation</x:v>
      </x:c>
      <x:c r="C27" s="3" t="str">
        <x:v>What Beth may say, urgent notices, regulated sectors, legal opinions, missing facts and minimum qualified review</x:v>
      </x:c>
      <x:c r="D27" s="3" t="str">
        <x:v>Estimate bounded work while escalating decisions</x:v>
      </x:c>
      <x:c r="E27" s="3" t="str">
        <x:v>Have you received a formal notice?</x:v>
      </x:c>
      <x:c r="F27" s="3" t="str">
        <x:v>Before guidance release</x:v>
      </x:c>
      <x:c r="G27" s="3" t="str">
        <x:v>Proposed: Tax or legal expert</x:v>
      </x:c>
    </x:row>
    <x:row r="28" ht="36" customHeight="1">
      <x:c r="A28" s="3" t="str">
        <x:v>Expert</x:v>
      </x:c>
      <x:c r="B28" s="3" t="str">
        <x:v>Testing cases</x:v>
      </x:c>
      <x:c r="C28" s="3" t="str">
        <x:v>Redacted simple/complex/out-of-scope scenarios, expected questions, service scope and price drivers</x:v>
      </x:c>
      <x:c r="D28" s="3" t="str">
        <x:v>Test real founder language and overlooked needs</x:v>
      </x:c>
      <x:c r="E28" s="3" t="str">
        <x:v>Use sample cases; no live identity documents</x:v>
      </x:c>
      <x:c r="F28" s="3" t="str">
        <x:v>Before release and after changes</x:v>
      </x:c>
      <x:c r="G28" s="3" t="str">
        <x:v>Proposed: Quality lead</x:v>
      </x:c>
    </x:row>
  </x:sheetData>
  <x:pageMargins left="0.7" right="0.7" top="0.75" bottom="0.75" header="0.3" footer="0.3"/>
  <x:tableParts count="1">
    <x:tablePart xmlns:r="http://schemas.openxmlformats.org/officeDocument/2006/relationships" r:id="Re065fff1204d479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61" hidden="0" customWidth="1"/>
    <x:col min="3" max="3" width="43" hidden="0" customWidth="1"/>
    <x:col min="4" max="4" width="58" hidden="0" customWidth="1"/>
    <x:col min="5" max="5" width="38" hidden="0" customWidth="1"/>
    <x:col min="6" max="6" width="18" hidden="0" customWidth="1"/>
  </x:cols>
  <x:sheetData>
    <x:row r="1" ht="30" customHeight="1">
      <x:c r="A1" s="5" t="str">
        <x:v>Founder questions</x:v>
      </x:c>
      <x:c r="B1" s="3"/>
      <x:c r="C1" s="3"/>
      <x:c r="D1" s="3"/>
      <x:c r="E1" s="3"/>
      <x:c r="F1" s="3"/>
    </x:row>
    <x:row r="2" ht="30" customHeight="1">
      <x:c r="A2" s="7" t="str">
        <x:v>Ask the next missing fact; accept paragraphs and not-sure answers. Avoid tax IDs, passports, passwords and bank numbers in initial chat.</x:v>
      </x:c>
      <x:c r="B2" s="3"/>
      <x:c r="C2" s="3"/>
      <x:c r="D2" s="3"/>
      <x:c r="E2" s="3"/>
      <x:c r="F2" s="3"/>
    </x:row>
    <x:row r="3">
      <x:c r="A3" s="3"/>
      <x:c r="B3" s="3"/>
      <x:c r="C3" s="3"/>
      <x:c r="D3" s="3"/>
      <x:c r="E3" s="3"/>
      <x:c r="F3" s="3"/>
    </x:row>
    <x:row r="4" ht="45" customHeight="1">
      <x:c r="A4" s="13" t="str">
        <x:v>Fact</x:v>
      </x:c>
      <x:c r="B4" s="14" t="str">
        <x:v>Plain-language question</x:v>
      </x:c>
      <x:c r="C4" s="14" t="str">
        <x:v>Easy answer</x:v>
      </x:c>
      <x:c r="D4" s="14" t="str">
        <x:v>Work / pricing decision</x:v>
      </x:c>
      <x:c r="E4" s="14" t="str">
        <x:v>Documents later</x:v>
      </x:c>
      <x:c r="F4" s="15" t="str">
        <x:v>Rule owner</x:v>
      </x:c>
    </x:row>
    <x:row r="5" ht="29" customHeight="1">
      <x:c r="A5" s="3" t="str">
        <x:v>Concern</x:v>
      </x:c>
      <x:c r="B5" s="3" t="str">
        <x:v>What happened, or what would you like help with?</x:v>
      </x:c>
      <x:c r="C5" s="3" t="str">
        <x:v>Free text</x:v>
      </x:c>
      <x:c r="D5" s="3" t="str">
        <x:v>Select journey; answer question before sale</x:v>
      </x:c>
      <x:c r="E5" s="3" t="str">
        <x:v>No document</x:v>
      </x:c>
      <x:c r="F5" s="3" t="str">
        <x:v>Founder</x:v>
      </x:c>
    </x:row>
    <x:row r="6" ht="36" customHeight="1">
      <x:c r="A6" s="3" t="str">
        <x:v>Entity</x:v>
      </x:c>
      <x:c r="B6" s="3" t="str">
        <x:v>Is this a sole proprietor, corporation/OPC, or still an idea?</x:v>
      </x:c>
      <x:c r="C6" s="3" t="str">
        <x:v>Best guess / not sure</x:v>
      </x:c>
      <x:c r="D6" s="3" t="str">
        <x:v>Registration route, reviewer and corporate work</x:v>
      </x:c>
      <x:c r="E6" s="3" t="str">
        <x:v>Registration certificate later</x:v>
      </x:c>
      <x:c r="F6" s="3" t="str">
        <x:v>Expert</x:v>
      </x:c>
    </x:row>
    <x:row r="7" ht="29" customHeight="1">
      <x:c r="A7" s="3" t="str">
        <x:v>Activity</x:v>
      </x:c>
      <x:c r="B7" s="3" t="str">
        <x:v>What does the business sell or do?</x:v>
      </x:c>
      <x:c r="C7" s="3" t="str">
        <x:v>Short description</x:v>
      </x:c>
      <x:c r="D7" s="3" t="str">
        <x:v>Industry complexity, inventory and regulated activity</x:v>
      </x:c>
      <x:c r="E7" s="3" t="str">
        <x:v>No document</x:v>
      </x:c>
      <x:c r="F7" s="3" t="str">
        <x:v>Expert</x:v>
      </x:c>
    </x:row>
    <x:row r="8" ht="29" customHeight="1">
      <x:c r="A8" s="3" t="str">
        <x:v>Location</x:v>
      </x:c>
      <x:c r="B8" s="3" t="str">
        <x:v>Which city, and how many operating locations?</x:v>
      </x:c>
      <x:c r="C8" s="3" t="str">
        <x:v>City; rough count</x:v>
      </x:c>
      <x:c r="D8" s="3" t="str">
        <x:v>LGU scope, visits and extra site units</x:v>
      </x:c>
      <x:c r="E8" s="3" t="str">
        <x:v>Premises papers later</x:v>
      </x:c>
      <x:c r="F8" s="3" t="str">
        <x:v>Specialist</x:v>
      </x:c>
    </x:row>
    <x:row r="9" ht="36" customHeight="1">
      <x:c r="A9" s="3" t="str">
        <x:v>Registrations</x:v>
      </x:c>
      <x:c r="B9" s="3" t="str">
        <x:v>Which are actually registered: DTI/SEC, BIR, local permits and employer accounts?</x:v>
      </x:c>
      <x:c r="C9" s="3" t="str">
        <x:v>Yes / no / not sure for each</x:v>
      </x:c>
      <x:c r="D9" s="3" t="str">
        <x:v>Do not infer one registration from another</x:v>
      </x:c>
      <x:c r="E9" s="3" t="str">
        <x:v>Certificates later</x:v>
      </x:c>
      <x:c r="F9" s="3" t="str">
        <x:v>Expert</x:v>
      </x:c>
    </x:row>
    <x:row r="10" ht="36" customHeight="1">
      <x:c r="A10" s="3" t="str">
        <x:v>Volume</x:v>
      </x:c>
      <x:c r="B10" s="3" t="str">
        <x:v>Roughly how many sales, purchases and expense entries each month?</x:v>
      </x:c>
      <x:c r="C10" s="3" t="str">
        <x:v>0–100 / 101–300 / 301–1,000 / &gt;1,000 / not sure</x:v>
      </x:c>
      <x:c r="D10" s="3" t="str">
        <x:v>Bookkeeping workload; distinguish entries from revenue</x:v>
      </x:c>
      <x:c r="E10" s="3" t="str">
        <x:v>Sample month later</x:v>
      </x:c>
      <x:c r="F10" s="3" t="str">
        <x:v>Specialist</x:v>
      </x:c>
    </x:row>
    <x:row r="11" ht="29" customHeight="1">
      <x:c r="A11" s="3" t="str">
        <x:v>Records</x:v>
      </x:c>
      <x:c r="B11" s="3" t="str">
        <x:v>Are records up to date, patchy or several months behind?</x:v>
      </x:c>
      <x:c r="C11" s="3" t="str">
        <x:v>Simple description; rough months</x:v>
      </x:c>
      <x:c r="D11" s="3" t="str">
        <x:v>Separate monthly work from one-time cleanup</x:v>
      </x:c>
      <x:c r="E11" s="3" t="str">
        <x:v>Sample records later</x:v>
      </x:c>
      <x:c r="F11" s="3" t="str">
        <x:v>Specialist</x:v>
      </x:c>
    </x:row>
    <x:row r="12" ht="36" customHeight="1">
      <x:c r="A12" s="3" t="str">
        <x:v>Channels</x:v>
      </x:c>
      <x:c r="B12" s="3" t="str">
        <x:v>How many bank/payment accounts and sales platforms do you use?</x:v>
      </x:c>
      <x:c r="C12" s="3" t="str">
        <x:v>Rough count</x:v>
      </x:c>
      <x:c r="D12" s="3" t="str">
        <x:v>Reconciliation units; extra platforms</x:v>
      </x:c>
      <x:c r="E12" s="3" t="str">
        <x:v>Statements and reports later</x:v>
      </x:c>
      <x:c r="F12" s="3" t="str">
        <x:v>Specialist</x:v>
      </x:c>
    </x:row>
    <x:row r="13" ht="36" customHeight="1">
      <x:c r="A13" s="3" t="str">
        <x:v>People</x:v>
      </x:c>
      <x:c r="B13" s="3" t="str">
        <x:v>How many people are on payroll, and how often do you pay them?</x:v>
      </x:c>
      <x:c r="C13" s="3" t="str">
        <x:v>Rough count and pay frequency</x:v>
      </x:c>
      <x:c r="D13" s="3" t="str">
        <x:v>Pay runs, employee increments and contributions</x:v>
      </x:c>
      <x:c r="E13" s="3" t="str">
        <x:v>Employee/attendance data later</x:v>
      </x:c>
      <x:c r="F13" s="3" t="str">
        <x:v>Specialist</x:v>
      </x:c>
    </x:row>
    <x:row r="14" ht="29" customHeight="1">
      <x:c r="A14" s="3" t="str">
        <x:v>Tax position</x:v>
      </x:c>
      <x:c r="B14" s="3" t="str">
        <x:v>Do you know whether the registration says VAT or non-VAT?</x:v>
      </x:c>
      <x:c r="C14" s="3" t="str">
        <x:v>VAT / non-VAT / not sure</x:v>
      </x:c>
      <x:c r="D14" s="3" t="str">
        <x:v>Tax preparation complexity; not an eligibility decision</x:v>
      </x:c>
      <x:c r="E14" s="3" t="str">
        <x:v>Registration evidence later</x:v>
      </x:c>
      <x:c r="F14" s="3" t="str">
        <x:v>Expert</x:v>
      </x:c>
    </x:row>
    <x:row r="15" ht="36" customHeight="1">
      <x:c r="A15" s="3" t="str">
        <x:v>Notice</x:v>
      </x:c>
      <x:c r="B15" s="3" t="str">
        <x:v>Any official notice, stated deadline or missing filing evidence?</x:v>
      </x:c>
      <x:c r="C15" s="3" t="str">
        <x:v>Yes / no / not sure; date if known</x:v>
      </x:c>
      <x:c r="D15" s="3" t="str">
        <x:v>Priority and bounded notice-review phase</x:v>
      </x:c>
      <x:c r="E15" s="3" t="str">
        <x:v>Redacted notice via secure admin later</x:v>
      </x:c>
      <x:c r="F15" s="3" t="str">
        <x:v>Expert</x:v>
      </x:c>
    </x:row>
    <x:row r="16" ht="29" customHeight="1">
      <x:c r="A16" s="3" t="str">
        <x:v>Existing help</x:v>
      </x:c>
      <x:c r="B16" s="3" t="str">
        <x:v>Which tasks are already done by your accountant or staff?</x:v>
      </x:c>
      <x:c r="C16" s="3" t="str">
        <x:v>Short description</x:v>
      </x:c>
      <x:c r="D16" s="3" t="str">
        <x:v>Credit completed work and avoid duplicate services</x:v>
      </x:c>
      <x:c r="E16" s="3" t="str">
        <x:v>Accepted deliverables later</x:v>
      </x:c>
      <x:c r="F16" s="3" t="str">
        <x:v>Manager</x:v>
      </x:c>
    </x:row>
    <x:row r="17" ht="36" customHeight="1">
      <x:c r="A17" s="3" t="str">
        <x:v>Goal</x:v>
      </x:c>
      <x:c r="B17" s="3" t="str">
        <x:v>What result would be most useful first?</x:v>
      </x:c>
      <x:c r="C17" s="3" t="str">
        <x:v>Launch / recover / stay current / hire / understand cash</x:v>
      </x:c>
      <x:c r="D17" s="3" t="str">
        <x:v>Confirm package outcome and optional modules</x:v>
      </x:c>
      <x:c r="E17" s="3" t="str">
        <x:v>No document</x:v>
      </x:c>
      <x:c r="F17" s="3" t="str">
        <x:v>Manager</x:v>
      </x:c>
    </x:row>
  </x:sheetData>
  <x:pageMargins left="0.7" right="0.7" top="0.75" bottom="0.75" header="0.3" footer="0.3"/>
  <x:tableParts count="1">
    <x:tablePart xmlns:r="http://schemas.openxmlformats.org/officeDocument/2006/relationships" r:id="Re27c8f295bb2406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65" hidden="0" customWidth="1"/>
  </x:cols>
  <x:sheetData>
    <x:row r="1" ht="30" customHeight="1">
      <x:c r="A1" s="5" t="str">
        <x:v>Role costs</x:v>
      </x:c>
      <x:c r="B1" s="3"/>
      <x:c r="C1" s="3"/>
    </x:row>
    <x:row r="2" ht="30" customHeight="1">
      <x:c r="A2" s="7" t="str">
        <x:v>Invented productive-hour costs. Replace with actual internal costs or partner payouts; directory retail rates are different.</x:v>
      </x:c>
      <x:c r="B2" s="3"/>
      <x:c r="C2" s="3"/>
    </x:row>
    <x:row r="3">
      <x:c r="A3" s="3"/>
      <x:c r="B3" s="3"/>
      <x:c r="C3" s="3"/>
    </x:row>
    <x:row r="4" ht="45" customHeight="1">
      <x:c r="A4" s="13" t="str">
        <x:v>Role</x:v>
      </x:c>
      <x:c r="B4" s="14" t="str">
        <x:v>Cost PHP/hour</x:v>
      </x:c>
      <x:c r="C4" s="15" t="str">
        <x:v>What this cost covers</x:v>
      </x:c>
    </x:row>
    <x:row r="5" ht="29" customHeight="1">
      <x:c r="A5" s="3" t="str">
        <x:v>Admin</x:v>
      </x:c>
      <x:c r="B5" s="17" t="n">
        <x:v>220</x:v>
      </x:c>
      <x:c r="C5" s="3" t="str">
        <x:v>Collection, coordination and agency follow-up</x:v>
      </x:c>
    </x:row>
    <x:row r="6" ht="29" customHeight="1">
      <x:c r="A6" s="3" t="str">
        <x:v>Bookkeeper</x:v>
      </x:c>
      <x:c r="B6" s="17" t="n">
        <x:v>350</x:v>
      </x:c>
      <x:c r="C6" s="3" t="str">
        <x:v>Routine records and reconciliation</x:v>
      </x:c>
    </x:row>
    <x:row r="7" ht="29" customHeight="1">
      <x:c r="A7" s="3" t="str">
        <x:v>Accountant</x:v>
      </x:c>
      <x:c r="B7" s="17" t="n">
        <x:v>500</x:v>
      </x:c>
      <x:c r="C7" s="3" t="str">
        <x:v>Returns and financial statement preparation</x:v>
      </x:c>
    </x:row>
    <x:row r="8" ht="29" customHeight="1">
      <x:c r="A8" s="3" t="str">
        <x:v>Payroll</x:v>
      </x:c>
      <x:c r="B8" s="17" t="n">
        <x:v>500</x:v>
      </x:c>
      <x:c r="C8" s="3" t="str">
        <x:v>Payroll processing and contributions</x:v>
      </x:c>
    </x:row>
    <x:row r="9" ht="29" customHeight="1">
      <x:c r="A9" s="3" t="str">
        <x:v>Corporate</x:v>
      </x:c>
      <x:c r="B9" s="17" t="n">
        <x:v>850</x:v>
      </x:c>
      <x:c r="C9" s="3" t="str">
        <x:v>Corporate reporting and standard setup coordination</x:v>
      </x:c>
    </x:row>
    <x:row r="10" ht="29" customHeight="1">
      <x:c r="A10" s="3" t="str">
        <x:v>CPA</x:v>
      </x:c>
      <x:c r="B10" s="17" t="n">
        <x:v>900</x:v>
      </x:c>
      <x:c r="C10" s="3" t="str">
        <x:v>Technical review and sign-off within authority</x:v>
      </x:c>
    </x:row>
    <x:row r="11" ht="29" customHeight="1">
      <x:c r="A11" s="3" t="str">
        <x:v>Tax CPA</x:v>
      </x:c>
      <x:c r="B11" s="17" t="n">
        <x:v>1200</x:v>
      </x:c>
      <x:c r="C11" s="3" t="str">
        <x:v>Tax diagnostics and remediation</x:v>
      </x:c>
    </x:row>
    <x:row r="12" ht="29" customHeight="1">
      <x:c r="A12" s="3" t="str">
        <x:v>Counsel</x:v>
      </x:c>
      <x:c r="B12" s="17" t="n">
        <x:v>2000</x:v>
      </x:c>
      <x:c r="C12" s="3" t="str">
        <x:v>Philippine legal feasibility and bespoke documents</x:v>
      </x:c>
    </x:row>
    <x:row r="13" ht="29" customHeight="1">
      <x:c r="A13" s="3" t="str">
        <x:v>Auditor</x:v>
      </x:c>
      <x:c r="B13" s="17" t="n">
        <x:v>1600</x:v>
      </x:c>
      <x:c r="C13" s="3" t="str">
        <x:v>Independent audit delivery under separate engagement</x:v>
      </x:c>
    </x:row>
    <x:row r="14" ht="29" customHeight="1">
      <x:c r="A14" s="3" t="str">
        <x:v>CFO</x:v>
      </x:c>
      <x:c r="B14" s="17" t="n">
        <x:v>1400</x:v>
      </x:c>
      <x:c r="C14" s="3" t="str">
        <x:v>Cash forecasting and management advice</x:v>
      </x:c>
    </x:row>
    <x:row r="15" ht="29" customHeight="1">
      <x:c r="A15" s="3" t="str">
        <x:v>Systems</x:v>
      </x:c>
      <x:c r="B15" s="17" t="n">
        <x:v>800</x:v>
      </x:c>
      <x:c r="C15" s="3" t="str">
        <x:v>Accounting and invoice system assessment</x:v>
      </x:c>
    </x:row>
  </x:sheetData>
  <x:pageMargins left="0.7" right="0.7" top="0.75" bottom="0.75" header="0.3" footer="0.3"/>
  <x:tableParts count="1">
    <x:tablePart xmlns:r="http://schemas.openxmlformats.org/officeDocument/2006/relationships" r:id="Rc17e5818622447a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77" hidden="0" customWidth="1"/>
  </x:cols>
  <x:sheetData>
    <x:row r="1" ht="30" customHeight="1">
      <x:c r="A1" s="5" t="str">
        <x:v>Assumptions</x:v>
      </x:c>
      <x:c r="B1" s="3"/>
      <x:c r="C1" s="3"/>
    </x:row>
    <x:row r="2" ht="30" customHeight="1">
      <x:c r="A2" s="7" t="str">
        <x:v>Pilot 0.1, 2 October 2026. Yellow cells are editable assumptions; formulas and package fees recalculate.</x:v>
      </x:c>
      <x:c r="B2" s="3"/>
      <x:c r="C2" s="3"/>
    </x:row>
    <x:row r="3">
      <x:c r="A3" s="3"/>
      <x:c r="B3" s="3"/>
      <x:c r="C3" s="3"/>
    </x:row>
    <x:row r="4" ht="45" customHeight="1">
      <x:c r="A4" s="13" t="str">
        <x:v>Pricing input</x:v>
      </x:c>
      <x:c r="B4" s="14" t="str">
        <x:v>Value</x:v>
      </x:c>
      <x:c r="C4" s="15" t="str">
        <x:v>Basis / proposed owner</x:v>
      </x:c>
    </x:row>
    <x:row r="5" ht="29" customHeight="1">
      <x:c r="A5" s="3" t="str">
        <x:v>Operating overhead</x:v>
      </x:c>
      <x:c r="B5" s="19" t="n">
        <x:v>0.15</x:v>
      </x:c>
      <x:c r="C5" s="3" t="str">
        <x:v>15% of direct cost, once per quote. Proposed finance-manager input.</x:v>
      </x:c>
    </x:row>
    <x:row r="6" ht="36" customHeight="1">
      <x:c r="A6" s="3" t="str">
        <x:v>Platform/support allocation PHP</x:v>
      </x:c>
      <x:c r="B6" s="17" t="n">
        <x:v>600</x:v>
      </x:c>
      <x:c r="C6" s="3" t="str">
        <x:v>Once per package billing period or project. Proposed finance-manager input.</x:v>
      </x:c>
    </x:row>
    <x:row r="7" ht="36" customHeight="1">
      <x:c r="A7" s="3" t="str">
        <x:v>Target contribution margin</x:v>
      </x:c>
      <x:c r="B7" s="19" t="n">
        <x:v>0.35</x:v>
      </x:c>
      <x:c r="C7" s="3" t="str">
        <x:v>After modelled operating allocation; not net profit. Proposed commercial policy.</x:v>
      </x:c>
    </x:row>
    <x:row r="8" ht="29" customHeight="1">
      <x:c r="A8" s="3" t="str">
        <x:v>Rounding PHP</x:v>
      </x:c>
      <x:c r="B8" s="17" t="n">
        <x:v>500</x:v>
      </x:c>
      <x:c r="C8" s="3" t="str">
        <x:v>Round upwards to PHP500. Proposed commercial policy.</x:v>
      </x:c>
    </x:row>
    <x:row r="9" ht="36" customHeight="1">
      <x:c r="A9" s="3" t="str">
        <x:v>Uncertain upper allowance</x:v>
      </x:c>
      <x:c r="B9" s="19" t="n">
        <x:v>0.2</x:v>
      </x:c>
      <x:c r="C9" s="3" t="str">
        <x:v>20% upper allowance only when facts are uncertain. Not used in known baseline packages.</x:v>
      </x:c>
    </x:row>
  </x:sheetData>
  <x:dataValidations count="2">
    <x:dataValidation type="decimal" operator="between" sqref="B5">
      <x:formula1>0</x:formula1>
      <x:formula2>1</x:formula2>
    </x:dataValidation>
    <x:dataValidation type="decimal" operator="between" sqref="B7">
      <x:formula1>0</x:formula1>
      <x:formula2>0.9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67c2b6c205c4f09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40" hidden="0" customWidth="1"/>
    <x:col min="3" max="3" width="18" hidden="0" customWidth="1"/>
    <x:col min="4" max="4" width="15" hidden="0" customWidth="1"/>
    <x:col min="5" max="5" width="15" hidden="0" customWidth="1"/>
    <x:col min="6" max="6" width="12" hidden="0" customWidth="1"/>
    <x:col min="7" max="7" width="12" hidden="0" customWidth="1"/>
    <x:col min="8" max="8" width="19" hidden="0" customWidth="1"/>
    <x:col min="9" max="9" width="19" hidden="0" customWidth="1"/>
  </x:cols>
  <x:sheetData>
    <x:row r="1" ht="30" customHeight="1">
      <x:c r="A1" s="5" t="str">
        <x:v>Service costs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Delivery + CPA review + admin. Every effort and cost is a pilot assumption; source-code approval is separate.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45" customHeight="1">
      <x:c r="A4" s="13" t="str">
        <x:v>Work unit</x:v>
      </x:c>
      <x:c r="B4" s="14" t="str">
        <x:v>Service</x:v>
      </x:c>
      <x:c r="C4" s="14" t="str">
        <x:v>Delivery role</x:v>
      </x:c>
      <x:c r="D4" s="14" t="str">
        <x:v>Delivery low h</x:v>
      </x:c>
      <x:c r="E4" s="14" t="str">
        <x:v>Delivery high h</x:v>
      </x:c>
      <x:c r="F4" s="14" t="str">
        <x:v>Review h</x:v>
      </x:c>
      <x:c r="G4" s="14" t="str">
        <x:v>Admin h</x:v>
      </x:c>
      <x:c r="H4" s="14" t="str">
        <x:v>Direct low PHP</x:v>
      </x:c>
      <x:c r="I4" s="15" t="str">
        <x:v>Direct high PHP</x:v>
      </x:c>
    </x:row>
    <x:row r="5" ht="29" customHeight="1">
      <x:c r="A5" s="3" t="str">
        <x:v>NAV01</x:v>
      </x:c>
      <x:c r="B5" s="3" t="str">
        <x:v>Business compliance check</x:v>
      </x:c>
      <x:c r="C5" s="3" t="str">
        <x:v>Tax CPA</x:v>
      </x:c>
      <x:c r="D5" s="21" t="n">
        <x:v>1</x:v>
      </x:c>
      <x:c r="E5" s="21" t="n">
        <x:v>2</x:v>
      </x:c>
      <x:c r="F5" s="21" t="n">
        <x:v>0.5</x:v>
      </x:c>
      <x:c r="G5" s="21" t="n">
        <x:v>0.5</x:v>
      </x:c>
      <x:c r="H5" s="16" t="n">
        <x:f>D5*INDEX('Role costs'!$B$5:$B$15,MATCH(C5,'Role costs'!$A$5:$A$15,0))+F5*INDEX('Role costs'!$B$5:$B$15,MATCH("CPA",'Role costs'!$A$5:$A$15,0))+G5*INDEX('Role costs'!$B$5:$B$15,MATCH("Admin",'Role costs'!$A$5:$A$15,0))</x:f>
        <x:v>1760</x:v>
      </x:c>
      <x:c r="I5" s="16" t="n">
        <x:f>E5*INDEX('Role costs'!$B$5:$B$15,MATCH(C5,'Role costs'!$A$5:$A$15,0))+F5*INDEX('Role costs'!$B$5:$B$15,MATCH("CPA",'Role costs'!$A$5:$A$15,0))+G5*INDEX('Role costs'!$B$5:$B$15,MATCH("Admin",'Role costs'!$A$5:$A$15,0))</x:f>
        <x:v>2960</x:v>
      </x:c>
    </x:row>
    <x:row r="6" ht="29" customHeight="1">
      <x:c r="A6" s="3" t="str">
        <x:v>REG01</x:v>
      </x:c>
      <x:c r="B6" s="3" t="str">
        <x:v>Business name assistance</x:v>
      </x:c>
      <x:c r="C6" s="3" t="str">
        <x:v>Admin</x:v>
      </x:c>
      <x:c r="D6" s="21" t="n">
        <x:v>1</x:v>
      </x:c>
      <x:c r="E6" s="21" t="n">
        <x:v>3</x:v>
      </x:c>
      <x:c r="F6" s="21" t="n">
        <x:v>0.5</x:v>
      </x:c>
      <x:c r="G6" s="21" t="n">
        <x:v>1</x:v>
      </x:c>
      <x:c r="H6" s="16" t="n">
        <x:f>D6*INDEX('Role costs'!$B$5:$B$15,MATCH(C6,'Role costs'!$A$5:$A$15,0))+F6*INDEX('Role costs'!$B$5:$B$15,MATCH("CPA",'Role costs'!$A$5:$A$15,0))+G6*INDEX('Role costs'!$B$5:$B$15,MATCH("Admin",'Role costs'!$A$5:$A$15,0))</x:f>
        <x:v>890</x:v>
      </x:c>
      <x:c r="I6" s="16" t="n">
        <x:f>E6*INDEX('Role costs'!$B$5:$B$15,MATCH(C6,'Role costs'!$A$5:$A$15,0))+F6*INDEX('Role costs'!$B$5:$B$15,MATCH("CPA",'Role costs'!$A$5:$A$15,0))+G6*INDEX('Role costs'!$B$5:$B$15,MATCH("Admin",'Role costs'!$A$5:$A$15,0))</x:f>
        <x:v>1330</x:v>
      </x:c>
    </x:row>
    <x:row r="7" ht="29" customHeight="1">
      <x:c r="A7" s="3" t="str">
        <x:v>REG02</x:v>
      </x:c>
      <x:c r="B7" s="3" t="str">
        <x:v>Company setup coordination</x:v>
      </x:c>
      <x:c r="C7" s="3" t="str">
        <x:v>Corporate</x:v>
      </x:c>
      <x:c r="D7" s="21" t="n">
        <x:v>6</x:v>
      </x:c>
      <x:c r="E7" s="21" t="n">
        <x:v>12</x:v>
      </x:c>
      <x:c r="F7" s="21" t="n">
        <x:v>2</x:v>
      </x:c>
      <x:c r="G7" s="21" t="n">
        <x:v>2</x:v>
      </x:c>
      <x:c r="H7" s="16" t="n">
        <x:f>D7*INDEX('Role costs'!$B$5:$B$15,MATCH(C7,'Role costs'!$A$5:$A$15,0))+F7*INDEX('Role costs'!$B$5:$B$15,MATCH("CPA",'Role costs'!$A$5:$A$15,0))+G7*INDEX('Role costs'!$B$5:$B$15,MATCH("Admin",'Role costs'!$A$5:$A$15,0))</x:f>
        <x:v>7340</x:v>
      </x:c>
      <x:c r="I7" s="16" t="n">
        <x:f>E7*INDEX('Role costs'!$B$5:$B$15,MATCH(C7,'Role costs'!$A$5:$A$15,0))+F7*INDEX('Role costs'!$B$5:$B$15,MATCH("CPA",'Role costs'!$A$5:$A$15,0))+G7*INDEX('Role costs'!$B$5:$B$15,MATCH("Admin",'Role costs'!$A$5:$A$15,0))</x:f>
        <x:v>12440</x:v>
      </x:c>
    </x:row>
    <x:row r="8" ht="29" customHeight="1">
      <x:c r="A8" s="3" t="str">
        <x:v>REG03</x:v>
      </x:c>
      <x:c r="B8" s="3" t="str">
        <x:v>BIR registration assistance</x:v>
      </x:c>
      <x:c r="C8" s="3" t="str">
        <x:v>Accountant</x:v>
      </x:c>
      <x:c r="D8" s="21" t="n">
        <x:v>3</x:v>
      </x:c>
      <x:c r="E8" s="21" t="n">
        <x:v>6</x:v>
      </x:c>
      <x:c r="F8" s="21" t="n">
        <x:v>1</x:v>
      </x:c>
      <x:c r="G8" s="21" t="n">
        <x:v>1</x:v>
      </x:c>
      <x:c r="H8" s="16" t="n">
        <x:f>D8*INDEX('Role costs'!$B$5:$B$15,MATCH(C8,'Role costs'!$A$5:$A$15,0))+F8*INDEX('Role costs'!$B$5:$B$15,MATCH("CPA",'Role costs'!$A$5:$A$15,0))+G8*INDEX('Role costs'!$B$5:$B$15,MATCH("Admin",'Role costs'!$A$5:$A$15,0))</x:f>
        <x:v>2620</x:v>
      </x:c>
      <x:c r="I8" s="16" t="n">
        <x:f>E8*INDEX('Role costs'!$B$5:$B$15,MATCH(C8,'Role costs'!$A$5:$A$15,0))+F8*INDEX('Role costs'!$B$5:$B$15,MATCH("CPA",'Role costs'!$A$5:$A$15,0))+G8*INDEX('Role costs'!$B$5:$B$15,MATCH("Admin",'Role costs'!$A$5:$A$15,0))</x:f>
        <x:v>4120</x:v>
      </x:c>
    </x:row>
    <x:row r="9" ht="29" customHeight="1">
      <x:c r="A9" s="3" t="str">
        <x:v>REG04</x:v>
      </x:c>
      <x:c r="B9" s="3" t="str">
        <x:v>Local permit assistance</x:v>
      </x:c>
      <x:c r="C9" s="3" t="str">
        <x:v>Admin</x:v>
      </x:c>
      <x:c r="D9" s="21" t="n">
        <x:v>3</x:v>
      </x:c>
      <x:c r="E9" s="21" t="n">
        <x:v>8</x:v>
      </x:c>
      <x:c r="F9" s="21" t="n">
        <x:v>0.5</x:v>
      </x:c>
      <x:c r="G9" s="21" t="n">
        <x:v>2</x:v>
      </x:c>
      <x:c r="H9" s="16" t="n">
        <x:f>D9*INDEX('Role costs'!$B$5:$B$15,MATCH(C9,'Role costs'!$A$5:$A$15,0))+F9*INDEX('Role costs'!$B$5:$B$15,MATCH("CPA",'Role costs'!$A$5:$A$15,0))+G9*INDEX('Role costs'!$B$5:$B$15,MATCH("Admin",'Role costs'!$A$5:$A$15,0))</x:f>
        <x:v>1550</x:v>
      </x:c>
      <x:c r="I9" s="16" t="n">
        <x:f>E9*INDEX('Role costs'!$B$5:$B$15,MATCH(C9,'Role costs'!$A$5:$A$15,0))+F9*INDEX('Role costs'!$B$5:$B$15,MATCH("CPA",'Role costs'!$A$5:$A$15,0))+G9*INDEX('Role costs'!$B$5:$B$15,MATCH("Admin",'Role costs'!$A$5:$A$15,0))</x:f>
        <x:v>2650</x:v>
      </x:c>
    </x:row>
    <x:row r="10" ht="29" customHeight="1">
      <x:c r="A10" s="3" t="str">
        <x:v>INV01</x:v>
      </x:c>
      <x:c r="B10" s="3" t="str">
        <x:v>Invoice and books setup</x:v>
      </x:c>
      <x:c r="C10" s="3" t="str">
        <x:v>Accountant</x:v>
      </x:c>
      <x:c r="D10" s="21" t="n">
        <x:v>2</x:v>
      </x:c>
      <x:c r="E10" s="21" t="n">
        <x:v>5</x:v>
      </x:c>
      <x:c r="F10" s="21" t="n">
        <x:v>1</x:v>
      </x:c>
      <x:c r="G10" s="21" t="n">
        <x:v>0.5</x:v>
      </x:c>
      <x:c r="H10" s="16" t="n">
        <x:f>D10*INDEX('Role costs'!$B$5:$B$15,MATCH(C10,'Role costs'!$A$5:$A$15,0))+F10*INDEX('Role costs'!$B$5:$B$15,MATCH("CPA",'Role costs'!$A$5:$A$15,0))+G10*INDEX('Role costs'!$B$5:$B$15,MATCH("Admin",'Role costs'!$A$5:$A$15,0))</x:f>
        <x:v>2010</x:v>
      </x:c>
      <x:c r="I10" s="16" t="n">
        <x:f>E10*INDEX('Role costs'!$B$5:$B$15,MATCH(C10,'Role costs'!$A$5:$A$15,0))+F10*INDEX('Role costs'!$B$5:$B$15,MATCH("CPA",'Role costs'!$A$5:$A$15,0))+G10*INDEX('Role costs'!$B$5:$B$15,MATCH("Admin",'Role costs'!$A$5:$A$15,0))</x:f>
        <x:v>3510</x:v>
      </x:c>
    </x:row>
    <x:row r="11" ht="29" customHeight="1">
      <x:c r="A11" s="3" t="str">
        <x:v>INV02</x:v>
      </x:c>
      <x:c r="B11" s="3" t="str">
        <x:v>Electronic invoice readiness check</x:v>
      </x:c>
      <x:c r="C11" s="3" t="str">
        <x:v>Systems</x:v>
      </x:c>
      <x:c r="D11" s="21" t="n">
        <x:v>3</x:v>
      </x:c>
      <x:c r="E11" s="21" t="n">
        <x:v>8</x:v>
      </x:c>
      <x:c r="F11" s="21" t="n">
        <x:v>2</x:v>
      </x:c>
      <x:c r="G11" s="21" t="n">
        <x:v>1</x:v>
      </x:c>
      <x:c r="H11" s="16" t="n">
        <x:f>D11*INDEX('Role costs'!$B$5:$B$15,MATCH(C11,'Role costs'!$A$5:$A$15,0))+F11*INDEX('Role costs'!$B$5:$B$15,MATCH("CPA",'Role costs'!$A$5:$A$15,0))+G11*INDEX('Role costs'!$B$5:$B$15,MATCH("Admin",'Role costs'!$A$5:$A$15,0))</x:f>
        <x:v>4420</x:v>
      </x:c>
      <x:c r="I11" s="16" t="n">
        <x:f>E11*INDEX('Role costs'!$B$5:$B$15,MATCH(C11,'Role costs'!$A$5:$A$15,0))+F11*INDEX('Role costs'!$B$5:$B$15,MATCH("CPA",'Role costs'!$A$5:$A$15,0))+G11*INDEX('Role costs'!$B$5:$B$15,MATCH("Admin",'Role costs'!$A$5:$A$15,0))</x:f>
        <x:v>8420</x:v>
      </x:c>
    </x:row>
    <x:row r="12" ht="29" customHeight="1">
      <x:c r="A12" s="3" t="str">
        <x:v>BK01</x:v>
      </x:c>
      <x:c r="B12" s="3" t="str">
        <x:v>Monthly bookkeeping</x:v>
      </x:c>
      <x:c r="C12" s="3" t="str">
        <x:v>Bookkeeper</x:v>
      </x:c>
      <x:c r="D12" s="21" t="n">
        <x:v>6</x:v>
      </x:c>
      <x:c r="E12" s="21" t="n">
        <x:v>10</x:v>
      </x:c>
      <x:c r="F12" s="21" t="n">
        <x:v>1</x:v>
      </x:c>
      <x:c r="G12" s="21" t="n">
        <x:v>1</x:v>
      </x:c>
      <x:c r="H12" s="16" t="n">
        <x:f>D12*INDEX('Role costs'!$B$5:$B$15,MATCH(C12,'Role costs'!$A$5:$A$15,0))+F12*INDEX('Role costs'!$B$5:$B$15,MATCH("CPA",'Role costs'!$A$5:$A$15,0))+G12*INDEX('Role costs'!$B$5:$B$15,MATCH("Admin",'Role costs'!$A$5:$A$15,0))</x:f>
        <x:v>3220</x:v>
      </x:c>
      <x:c r="I12" s="16" t="n">
        <x:f>E12*INDEX('Role costs'!$B$5:$B$15,MATCH(C12,'Role costs'!$A$5:$A$15,0))+F12*INDEX('Role costs'!$B$5:$B$15,MATCH("CPA",'Role costs'!$A$5:$A$15,0))+G12*INDEX('Role costs'!$B$5:$B$15,MATCH("Admin",'Role costs'!$A$5:$A$15,0))</x:f>
        <x:v>4620</x:v>
      </x:c>
    </x:row>
    <x:row r="13" ht="29" customHeight="1">
      <x:c r="A13" s="3" t="str">
        <x:v>BK02</x:v>
      </x:c>
      <x:c r="B13" s="3" t="str">
        <x:v>Extra bookkeeping volume</x:v>
      </x:c>
      <x:c r="C13" s="3" t="str">
        <x:v>Bookkeeper</x:v>
      </x:c>
      <x:c r="D13" s="21" t="n">
        <x:v>2</x:v>
      </x:c>
      <x:c r="E13" s="21" t="n">
        <x:v>4</x:v>
      </x:c>
      <x:c r="F13" s="21" t="n">
        <x:v>0.25</x:v>
      </x:c>
      <x:c r="G13" s="21" t="n">
        <x:v>0.25</x:v>
      </x:c>
      <x:c r="H13" s="16" t="n">
        <x:f>D13*INDEX('Role costs'!$B$5:$B$15,MATCH(C13,'Role costs'!$A$5:$A$15,0))+F13*INDEX('Role costs'!$B$5:$B$15,MATCH("CPA",'Role costs'!$A$5:$A$15,0))+G13*INDEX('Role costs'!$B$5:$B$15,MATCH("Admin",'Role costs'!$A$5:$A$15,0))</x:f>
        <x:v>980</x:v>
      </x:c>
      <x:c r="I13" s="16" t="n">
        <x:f>E13*INDEX('Role costs'!$B$5:$B$15,MATCH(C13,'Role costs'!$A$5:$A$15,0))+F13*INDEX('Role costs'!$B$5:$B$15,MATCH("CPA",'Role costs'!$A$5:$A$15,0))+G13*INDEX('Role costs'!$B$5:$B$15,MATCH("Admin",'Role costs'!$A$5:$A$15,0))</x:f>
        <x:v>1680</x:v>
      </x:c>
    </x:row>
    <x:row r="14" ht="29" customHeight="1">
      <x:c r="A14" s="3" t="str">
        <x:v>BK03</x:v>
      </x:c>
      <x:c r="B14" s="3" t="str">
        <x:v>Past records cleanup</x:v>
      </x:c>
      <x:c r="C14" s="3" t="str">
        <x:v>Bookkeeper</x:v>
      </x:c>
      <x:c r="D14" s="21" t="n">
        <x:v>8</x:v>
      </x:c>
      <x:c r="E14" s="21" t="n">
        <x:v>16</x:v>
      </x:c>
      <x:c r="F14" s="21" t="n">
        <x:v>2</x:v>
      </x:c>
      <x:c r="G14" s="21" t="n">
        <x:v>1</x:v>
      </x:c>
      <x:c r="H14" s="16" t="n">
        <x:f>D14*INDEX('Role costs'!$B$5:$B$15,MATCH(C14,'Role costs'!$A$5:$A$15,0))+F14*INDEX('Role costs'!$B$5:$B$15,MATCH("CPA",'Role costs'!$A$5:$A$15,0))+G14*INDEX('Role costs'!$B$5:$B$15,MATCH("Admin",'Role costs'!$A$5:$A$15,0))</x:f>
        <x:v>4820</x:v>
      </x:c>
      <x:c r="I14" s="16" t="n">
        <x:f>E14*INDEX('Role costs'!$B$5:$B$15,MATCH(C14,'Role costs'!$A$5:$A$15,0))+F14*INDEX('Role costs'!$B$5:$B$15,MATCH("CPA",'Role costs'!$A$5:$A$15,0))+G14*INDEX('Role costs'!$B$5:$B$15,MATCH("Admin",'Role costs'!$A$5:$A$15,0))</x:f>
        <x:v>7620</x:v>
      </x:c>
    </x:row>
    <x:row r="15" ht="29" customHeight="1">
      <x:c r="A15" s="3" t="str">
        <x:v>TX01</x:v>
      </x:c>
      <x:c r="B15" s="3" t="str">
        <x:v>Tax position review</x:v>
      </x:c>
      <x:c r="C15" s="3" t="str">
        <x:v>Tax CPA</x:v>
      </x:c>
      <x:c r="D15" s="21" t="n">
        <x:v>2</x:v>
      </x:c>
      <x:c r="E15" s="21" t="n">
        <x:v>4</x:v>
      </x:c>
      <x:c r="F15" s="21" t="n">
        <x:v>2</x:v>
      </x:c>
      <x:c r="G15" s="21" t="n">
        <x:v>0.5</x:v>
      </x:c>
      <x:c r="H15" s="16" t="n">
        <x:f>D15*INDEX('Role costs'!$B$5:$B$15,MATCH(C15,'Role costs'!$A$5:$A$15,0))+F15*INDEX('Role costs'!$B$5:$B$15,MATCH("CPA",'Role costs'!$A$5:$A$15,0))+G15*INDEX('Role costs'!$B$5:$B$15,MATCH("Admin",'Role costs'!$A$5:$A$15,0))</x:f>
        <x:v>4310</x:v>
      </x:c>
      <x:c r="I15" s="16" t="n">
        <x:f>E15*INDEX('Role costs'!$B$5:$B$15,MATCH(C15,'Role costs'!$A$5:$A$15,0))+F15*INDEX('Role costs'!$B$5:$B$15,MATCH("CPA",'Role costs'!$A$5:$A$15,0))+G15*INDEX('Role costs'!$B$5:$B$15,MATCH("Admin",'Role costs'!$A$5:$A$15,0))</x:f>
        <x:v>6710</x:v>
      </x:c>
    </x:row>
    <x:row r="16" ht="29" customHeight="1">
      <x:c r="A16" s="3" t="str">
        <x:v>TX02</x:v>
      </x:c>
      <x:c r="B16" s="3" t="str">
        <x:v>Income tax return assistance</x:v>
      </x:c>
      <x:c r="C16" s="3" t="str">
        <x:v>Accountant</x:v>
      </x:c>
      <x:c r="D16" s="21" t="n">
        <x:v>2</x:v>
      </x:c>
      <x:c r="E16" s="21" t="n">
        <x:v>4</x:v>
      </x:c>
      <x:c r="F16" s="21" t="n">
        <x:v>0.5</x:v>
      </x:c>
      <x:c r="G16" s="21" t="n">
        <x:v>0.5</x:v>
      </x:c>
      <x:c r="H16" s="16" t="n">
        <x:f>D16*INDEX('Role costs'!$B$5:$B$15,MATCH(C16,'Role costs'!$A$5:$A$15,0))+F16*INDEX('Role costs'!$B$5:$B$15,MATCH("CPA",'Role costs'!$A$5:$A$15,0))+G16*INDEX('Role costs'!$B$5:$B$15,MATCH("Admin",'Role costs'!$A$5:$A$15,0))</x:f>
        <x:v>1560</x:v>
      </x:c>
      <x:c r="I16" s="16" t="n">
        <x:f>E16*INDEX('Role costs'!$B$5:$B$15,MATCH(C16,'Role costs'!$A$5:$A$15,0))+F16*INDEX('Role costs'!$B$5:$B$15,MATCH("CPA",'Role costs'!$A$5:$A$15,0))+G16*INDEX('Role costs'!$B$5:$B$15,MATCH("Admin",'Role costs'!$A$5:$A$15,0))</x:f>
        <x:v>2560</x:v>
      </x:c>
    </x:row>
    <x:row r="17" ht="29" customHeight="1">
      <x:c r="A17" s="3" t="str">
        <x:v>TX03</x:v>
      </x:c>
      <x:c r="B17" s="3" t="str">
        <x:v>VAT or percentage tax assistance</x:v>
      </x:c>
      <x:c r="C17" s="3" t="str">
        <x:v>Accountant</x:v>
      </x:c>
      <x:c r="D17" s="21" t="n">
        <x:v>2</x:v>
      </x:c>
      <x:c r="E17" s="21" t="n">
        <x:v>5</x:v>
      </x:c>
      <x:c r="F17" s="21" t="n">
        <x:v>1</x:v>
      </x:c>
      <x:c r="G17" s="21" t="n">
        <x:v>0.5</x:v>
      </x:c>
      <x:c r="H17" s="16" t="n">
        <x:f>D17*INDEX('Role costs'!$B$5:$B$15,MATCH(C17,'Role costs'!$A$5:$A$15,0))+F17*INDEX('Role costs'!$B$5:$B$15,MATCH("CPA",'Role costs'!$A$5:$A$15,0))+G17*INDEX('Role costs'!$B$5:$B$15,MATCH("Admin",'Role costs'!$A$5:$A$15,0))</x:f>
        <x:v>2010</x:v>
      </x:c>
      <x:c r="I17" s="16" t="n">
        <x:f>E17*INDEX('Role costs'!$B$5:$B$15,MATCH(C17,'Role costs'!$A$5:$A$15,0))+F17*INDEX('Role costs'!$B$5:$B$15,MATCH("CPA",'Role costs'!$A$5:$A$15,0))+G17*INDEX('Role costs'!$B$5:$B$15,MATCH("Admin",'Role costs'!$A$5:$A$15,0))</x:f>
        <x:v>3510</x:v>
      </x:c>
    </x:row>
    <x:row r="18" ht="29" customHeight="1">
      <x:c r="A18" s="3" t="str">
        <x:v>TX04</x:v>
      </x:c>
      <x:c r="B18" s="3" t="str">
        <x:v>Withholding return assistance</x:v>
      </x:c>
      <x:c r="C18" s="3" t="str">
        <x:v>Accountant</x:v>
      </x:c>
      <x:c r="D18" s="21" t="n">
        <x:v>2</x:v>
      </x:c>
      <x:c r="E18" s="21" t="n">
        <x:v>4</x:v>
      </x:c>
      <x:c r="F18" s="21" t="n">
        <x:v>1</x:v>
      </x:c>
      <x:c r="G18" s="21" t="n">
        <x:v>0.5</x:v>
      </x:c>
      <x:c r="H18" s="16" t="n">
        <x:f>D18*INDEX('Role costs'!$B$5:$B$15,MATCH(C18,'Role costs'!$A$5:$A$15,0))+F18*INDEX('Role costs'!$B$5:$B$15,MATCH("CPA",'Role costs'!$A$5:$A$15,0))+G18*INDEX('Role costs'!$B$5:$B$15,MATCH("Admin",'Role costs'!$A$5:$A$15,0))</x:f>
        <x:v>2010</x:v>
      </x:c>
      <x:c r="I18" s="16" t="n">
        <x:f>E18*INDEX('Role costs'!$B$5:$B$15,MATCH(C18,'Role costs'!$A$5:$A$15,0))+F18*INDEX('Role costs'!$B$5:$B$15,MATCH("CPA",'Role costs'!$A$5:$A$15,0))+G18*INDEX('Role costs'!$B$5:$B$15,MATCH("Admin",'Role costs'!$A$5:$A$15,0))</x:f>
        <x:v>3010</x:v>
      </x:c>
    </x:row>
    <x:row r="19" ht="29" customHeight="1">
      <x:c r="A19" s="3" t="str">
        <x:v>TX05</x:v>
      </x:c>
      <x:c r="B19" s="3" t="str">
        <x:v>Annual tax reconciliation</x:v>
      </x:c>
      <x:c r="C19" s="3" t="str">
        <x:v>Accountant</x:v>
      </x:c>
      <x:c r="D19" s="21" t="n">
        <x:v>4</x:v>
      </x:c>
      <x:c r="E19" s="21" t="n">
        <x:v>10</x:v>
      </x:c>
      <x:c r="F19" s="21" t="n">
        <x:v>2</x:v>
      </x:c>
      <x:c r="G19" s="21" t="n">
        <x:v>1</x:v>
      </x:c>
      <x:c r="H19" s="16" t="n">
        <x:f>D19*INDEX('Role costs'!$B$5:$B$15,MATCH(C19,'Role costs'!$A$5:$A$15,0))+F19*INDEX('Role costs'!$B$5:$B$15,MATCH("CPA",'Role costs'!$A$5:$A$15,0))+G19*INDEX('Role costs'!$B$5:$B$15,MATCH("Admin",'Role costs'!$A$5:$A$15,0))</x:f>
        <x:v>4020</x:v>
      </x:c>
      <x:c r="I19" s="16" t="n">
        <x:f>E19*INDEX('Role costs'!$B$5:$B$15,MATCH(C19,'Role costs'!$A$5:$A$15,0))+F19*INDEX('Role costs'!$B$5:$B$15,MATCH("CPA",'Role costs'!$A$5:$A$15,0))+G19*INDEX('Role costs'!$B$5:$B$15,MATCH("Admin",'Role costs'!$A$5:$A$15,0))</x:f>
        <x:v>7020</x:v>
      </x:c>
    </x:row>
    <x:row r="20" ht="29" customHeight="1">
      <x:c r="A20" s="3" t="str">
        <x:v>PAY01</x:v>
      </x:c>
      <x:c r="B20" s="3" t="str">
        <x:v>Employer setup assistance</x:v>
      </x:c>
      <x:c r="C20" s="3" t="str">
        <x:v>Payroll</x:v>
      </x:c>
      <x:c r="D20" s="21" t="n">
        <x:v>3</x:v>
      </x:c>
      <x:c r="E20" s="21" t="n">
        <x:v>8</x:v>
      </x:c>
      <x:c r="F20" s="21" t="n">
        <x:v>1</x:v>
      </x:c>
      <x:c r="G20" s="21" t="n">
        <x:v>2</x:v>
      </x:c>
      <x:c r="H20" s="16" t="n">
        <x:f>D20*INDEX('Role costs'!$B$5:$B$15,MATCH(C20,'Role costs'!$A$5:$A$15,0))+F20*INDEX('Role costs'!$B$5:$B$15,MATCH("CPA",'Role costs'!$A$5:$A$15,0))+G20*INDEX('Role costs'!$B$5:$B$15,MATCH("Admin",'Role costs'!$A$5:$A$15,0))</x:f>
        <x:v>2840</x:v>
      </x:c>
      <x:c r="I20" s="16" t="n">
        <x:f>E20*INDEX('Role costs'!$B$5:$B$15,MATCH(C20,'Role costs'!$A$5:$A$15,0))+F20*INDEX('Role costs'!$B$5:$B$15,MATCH("CPA",'Role costs'!$A$5:$A$15,0))+G20*INDEX('Role costs'!$B$5:$B$15,MATCH("Admin",'Role costs'!$A$5:$A$15,0))</x:f>
        <x:v>5340</x:v>
      </x:c>
    </x:row>
    <x:row r="21" ht="29" customHeight="1">
      <x:c r="A21" s="3" t="str">
        <x:v>PAY02</x:v>
      </x:c>
      <x:c r="B21" s="3" t="str">
        <x:v>Payroll processing</x:v>
      </x:c>
      <x:c r="C21" s="3" t="str">
        <x:v>Payroll</x:v>
      </x:c>
      <x:c r="D21" s="21" t="n">
        <x:v>0.75</x:v>
      </x:c>
      <x:c r="E21" s="21" t="n">
        <x:v>1.25</x:v>
      </x:c>
      <x:c r="F21" s="21" t="n">
        <x:v>0.25</x:v>
      </x:c>
      <x:c r="G21" s="21" t="n">
        <x:v>0.25</x:v>
      </x:c>
      <x:c r="H21" s="16" t="n">
        <x:f>D21*INDEX('Role costs'!$B$5:$B$15,MATCH(C21,'Role costs'!$A$5:$A$15,0))+F21*INDEX('Role costs'!$B$5:$B$15,MATCH("CPA",'Role costs'!$A$5:$A$15,0))+G21*INDEX('Role costs'!$B$5:$B$15,MATCH("Admin",'Role costs'!$A$5:$A$15,0))</x:f>
        <x:v>655</x:v>
      </x:c>
      <x:c r="I21" s="16" t="n">
        <x:f>E21*INDEX('Role costs'!$B$5:$B$15,MATCH(C21,'Role costs'!$A$5:$A$15,0))+F21*INDEX('Role costs'!$B$5:$B$15,MATCH("CPA",'Role costs'!$A$5:$A$15,0))+G21*INDEX('Role costs'!$B$5:$B$15,MATCH("Admin",'Role costs'!$A$5:$A$15,0))</x:f>
        <x:v>905</x:v>
      </x:c>
    </x:row>
    <x:row r="22" ht="36" customHeight="1">
      <x:c r="A22" s="3" t="str">
        <x:v>PAY03</x:v>
      </x:c>
      <x:c r="B22" s="3" t="str">
        <x:v>Contribution and payroll filing support</x:v>
      </x:c>
      <x:c r="C22" s="3" t="str">
        <x:v>Payroll</x:v>
      </x:c>
      <x:c r="D22" s="21" t="n">
        <x:v>0.75</x:v>
      </x:c>
      <x:c r="E22" s="21" t="n">
        <x:v>1.25</x:v>
      </x:c>
      <x:c r="F22" s="21" t="n">
        <x:v>0.25</x:v>
      </x:c>
      <x:c r="G22" s="21" t="n">
        <x:v>0.25</x:v>
      </x:c>
      <x:c r="H22" s="16" t="n">
        <x:f>D22*INDEX('Role costs'!$B$5:$B$15,MATCH(C22,'Role costs'!$A$5:$A$15,0))+F22*INDEX('Role costs'!$B$5:$B$15,MATCH("CPA",'Role costs'!$A$5:$A$15,0))+G22*INDEX('Role costs'!$B$5:$B$15,MATCH("Admin",'Role costs'!$A$5:$A$15,0))</x:f>
        <x:v>655</x:v>
      </x:c>
      <x:c r="I22" s="16" t="n">
        <x:f>E22*INDEX('Role costs'!$B$5:$B$15,MATCH(C22,'Role costs'!$A$5:$A$15,0))+F22*INDEX('Role costs'!$B$5:$B$15,MATCH("CPA",'Role costs'!$A$5:$A$15,0))+G22*INDEX('Role costs'!$B$5:$B$15,MATCH("Admin",'Role costs'!$A$5:$A$15,0))</x:f>
        <x:v>905</x:v>
      </x:c>
    </x:row>
    <x:row r="23" ht="29" customHeight="1">
      <x:c r="A23" s="3" t="str">
        <x:v>SEC01</x:v>
      </x:c>
      <x:c r="B23" s="3" t="str">
        <x:v>Company information report assistance</x:v>
      </x:c>
      <x:c r="C23" s="3" t="str">
        <x:v>Corporate</x:v>
      </x:c>
      <x:c r="D23" s="21" t="n">
        <x:v>2</x:v>
      </x:c>
      <x:c r="E23" s="21" t="n">
        <x:v>5</x:v>
      </x:c>
      <x:c r="F23" s="21" t="n">
        <x:v>1</x:v>
      </x:c>
      <x:c r="G23" s="21" t="n">
        <x:v>1</x:v>
      </x:c>
      <x:c r="H23" s="16" t="n">
        <x:f>D23*INDEX('Role costs'!$B$5:$B$15,MATCH(C23,'Role costs'!$A$5:$A$15,0))+F23*INDEX('Role costs'!$B$5:$B$15,MATCH("CPA",'Role costs'!$A$5:$A$15,0))+G23*INDEX('Role costs'!$B$5:$B$15,MATCH("Admin",'Role costs'!$A$5:$A$15,0))</x:f>
        <x:v>2820</x:v>
      </x:c>
      <x:c r="I23" s="16" t="n">
        <x:f>E23*INDEX('Role costs'!$B$5:$B$15,MATCH(C23,'Role costs'!$A$5:$A$15,0))+F23*INDEX('Role costs'!$B$5:$B$15,MATCH("CPA",'Role costs'!$A$5:$A$15,0))+G23*INDEX('Role costs'!$B$5:$B$15,MATCH("Admin",'Role costs'!$A$5:$A$15,0))</x:f>
        <x:v>5370</x:v>
      </x:c>
    </x:row>
    <x:row r="24" ht="29" customHeight="1">
      <x:c r="A24" s="3" t="str">
        <x:v>SEC02</x:v>
      </x:c>
      <x:c r="B24" s="3" t="str">
        <x:v>Year end financial statements</x:v>
      </x:c>
      <x:c r="C24" s="3" t="str">
        <x:v>Accountant</x:v>
      </x:c>
      <x:c r="D24" s="21" t="n">
        <x:v>8</x:v>
      </x:c>
      <x:c r="E24" s="21" t="n">
        <x:v>20</x:v>
      </x:c>
      <x:c r="F24" s="21" t="n">
        <x:v>4</x:v>
      </x:c>
      <x:c r="G24" s="21" t="n">
        <x:v>1</x:v>
      </x:c>
      <x:c r="H24" s="16" t="n">
        <x:f>D24*INDEX('Role costs'!$B$5:$B$15,MATCH(C24,'Role costs'!$A$5:$A$15,0))+F24*INDEX('Role costs'!$B$5:$B$15,MATCH("CPA",'Role costs'!$A$5:$A$15,0))+G24*INDEX('Role costs'!$B$5:$B$15,MATCH("Admin",'Role costs'!$A$5:$A$15,0))</x:f>
        <x:v>7820</x:v>
      </x:c>
      <x:c r="I24" s="16" t="n">
        <x:f>E24*INDEX('Role costs'!$B$5:$B$15,MATCH(C24,'Role costs'!$A$5:$A$15,0))+F24*INDEX('Role costs'!$B$5:$B$15,MATCH("CPA",'Role costs'!$A$5:$A$15,0))+G24*INDEX('Role costs'!$B$5:$B$15,MATCH("Admin",'Role costs'!$A$5:$A$15,0))</x:f>
        <x:v>13820</x:v>
      </x:c>
    </x:row>
    <x:row r="25" ht="36" customHeight="1">
      <x:c r="A25" s="3" t="str">
        <x:v>SEC03</x:v>
      </x:c>
      <x:c r="B25" s="3" t="str">
        <x:v>Beneficial ownership submission assistance</x:v>
      </x:c>
      <x:c r="C25" s="3" t="str">
        <x:v>Corporate</x:v>
      </x:c>
      <x:c r="D25" s="21" t="n">
        <x:v>2</x:v>
      </x:c>
      <x:c r="E25" s="21" t="n">
        <x:v>6</x:v>
      </x:c>
      <x:c r="F25" s="21" t="n">
        <x:v>1</x:v>
      </x:c>
      <x:c r="G25" s="21" t="n">
        <x:v>1</x:v>
      </x:c>
      <x:c r="H25" s="16" t="n">
        <x:f>D25*INDEX('Role costs'!$B$5:$B$15,MATCH(C25,'Role costs'!$A$5:$A$15,0))+F25*INDEX('Role costs'!$B$5:$B$15,MATCH("CPA",'Role costs'!$A$5:$A$15,0))+G25*INDEX('Role costs'!$B$5:$B$15,MATCH("Admin",'Role costs'!$A$5:$A$15,0))</x:f>
        <x:v>2820</x:v>
      </x:c>
      <x:c r="I25" s="16" t="n">
        <x:f>E25*INDEX('Role costs'!$B$5:$B$15,MATCH(C25,'Role costs'!$A$5:$A$15,0))+F25*INDEX('Role costs'!$B$5:$B$15,MATCH("CPA",'Role costs'!$A$5:$A$15,0))+G25*INDEX('Role costs'!$B$5:$B$15,MATCH("Admin",'Role costs'!$A$5:$A$15,0))</x:f>
        <x:v>6220</x:v>
      </x:c>
    </x:row>
    <x:row r="26" ht="29" customHeight="1">
      <x:c r="A26" s="3" t="str">
        <x:v>AUD01</x:v>
      </x:c>
      <x:c r="B26" s="3" t="str">
        <x:v>Independent audit scoping</x:v>
      </x:c>
      <x:c r="C26" s="3" t="str">
        <x:v>Auditor</x:v>
      </x:c>
      <x:c r="D26" s="21" t="n">
        <x:v>2</x:v>
      </x:c>
      <x:c r="E26" s="21" t="n">
        <x:v>4</x:v>
      </x:c>
      <x:c r="F26" s="21" t="n">
        <x:v>2</x:v>
      </x:c>
      <x:c r="G26" s="21" t="n">
        <x:v>1</x:v>
      </x:c>
      <x:c r="H26" s="16" t="n">
        <x:f>D26*INDEX('Role costs'!$B$5:$B$15,MATCH(C26,'Role costs'!$A$5:$A$15,0))+F26*INDEX('Role costs'!$B$5:$B$15,MATCH("CPA",'Role costs'!$A$5:$A$15,0))+G26*INDEX('Role costs'!$B$5:$B$15,MATCH("Admin",'Role costs'!$A$5:$A$15,0))</x:f>
        <x:v>5220</x:v>
      </x:c>
      <x:c r="I26" s="16" t="n">
        <x:f>E26*INDEX('Role costs'!$B$5:$B$15,MATCH(C26,'Role costs'!$A$5:$A$15,0))+F26*INDEX('Role costs'!$B$5:$B$15,MATCH("CPA",'Role costs'!$A$5:$A$15,0))+G26*INDEX('Role costs'!$B$5:$B$15,MATCH("Admin",'Role costs'!$A$5:$A$15,0))</x:f>
        <x:v>8420</x:v>
      </x:c>
    </x:row>
    <x:row r="27" ht="29" customHeight="1">
      <x:c r="A27" s="3" t="str">
        <x:v>REM01</x:v>
      </x:c>
      <x:c r="B27" s="3" t="str">
        <x:v>Missed filing diagnostic</x:v>
      </x:c>
      <x:c r="C27" s="3" t="str">
        <x:v>Tax CPA</x:v>
      </x:c>
      <x:c r="D27" s="21" t="n">
        <x:v>3</x:v>
      </x:c>
      <x:c r="E27" s="21" t="n">
        <x:v>8</x:v>
      </x:c>
      <x:c r="F27" s="21" t="n">
        <x:v>2</x:v>
      </x:c>
      <x:c r="G27" s="21" t="n">
        <x:v>1</x:v>
      </x:c>
      <x:c r="H27" s="16" t="n">
        <x:f>D27*INDEX('Role costs'!$B$5:$B$15,MATCH(C27,'Role costs'!$A$5:$A$15,0))+F27*INDEX('Role costs'!$B$5:$B$15,MATCH("CPA",'Role costs'!$A$5:$A$15,0))+G27*INDEX('Role costs'!$B$5:$B$15,MATCH("Admin",'Role costs'!$A$5:$A$15,0))</x:f>
        <x:v>5620</x:v>
      </x:c>
      <x:c r="I27" s="16" t="n">
        <x:f>E27*INDEX('Role costs'!$B$5:$B$15,MATCH(C27,'Role costs'!$A$5:$A$15,0))+F27*INDEX('Role costs'!$B$5:$B$15,MATCH("CPA",'Role costs'!$A$5:$A$15,0))+G27*INDEX('Role costs'!$B$5:$B$15,MATCH("Admin",'Role costs'!$A$5:$A$15,0))</x:f>
        <x:v>11620</x:v>
      </x:c>
    </x:row>
    <x:row r="28" ht="29" customHeight="1">
      <x:c r="A28" s="3" t="str">
        <x:v>REM02</x:v>
      </x:c>
      <x:c r="B28" s="3" t="str">
        <x:v>Catch up or amendment assistance</x:v>
      </x:c>
      <x:c r="C28" s="3" t="str">
        <x:v>Accountant</x:v>
      </x:c>
      <x:c r="D28" s="21" t="n">
        <x:v>3</x:v>
      </x:c>
      <x:c r="E28" s="21" t="n">
        <x:v>6</x:v>
      </x:c>
      <x:c r="F28" s="21" t="n">
        <x:v>1</x:v>
      </x:c>
      <x:c r="G28" s="21" t="n">
        <x:v>1</x:v>
      </x:c>
      <x:c r="H28" s="16" t="n">
        <x:f>D28*INDEX('Role costs'!$B$5:$B$15,MATCH(C28,'Role costs'!$A$5:$A$15,0))+F28*INDEX('Role costs'!$B$5:$B$15,MATCH("CPA",'Role costs'!$A$5:$A$15,0))+G28*INDEX('Role costs'!$B$5:$B$15,MATCH("Admin",'Role costs'!$A$5:$A$15,0))</x:f>
        <x:v>2620</x:v>
      </x:c>
      <x:c r="I28" s="16" t="n">
        <x:f>E28*INDEX('Role costs'!$B$5:$B$15,MATCH(C28,'Role costs'!$A$5:$A$15,0))+F28*INDEX('Role costs'!$B$5:$B$15,MATCH("CPA",'Role costs'!$A$5:$A$15,0))+G28*INDEX('Role costs'!$B$5:$B$15,MATCH("Admin",'Role costs'!$A$5:$A$15,0))</x:f>
        <x:v>4120</x:v>
      </x:c>
    </x:row>
    <x:row r="29" ht="29" customHeight="1">
      <x:c r="A29" s="3" t="str">
        <x:v>REM03</x:v>
      </x:c>
      <x:c r="B29" s="3" t="str">
        <x:v>Official notice triage</x:v>
      </x:c>
      <x:c r="C29" s="3" t="str">
        <x:v>Tax CPA</x:v>
      </x:c>
      <x:c r="D29" s="21" t="n">
        <x:v>1</x:v>
      </x:c>
      <x:c r="E29" s="21" t="n">
        <x:v>3</x:v>
      </x:c>
      <x:c r="F29" s="21" t="n">
        <x:v>2</x:v>
      </x:c>
      <x:c r="G29" s="21" t="n">
        <x:v>0.5</x:v>
      </x:c>
      <x:c r="H29" s="16" t="n">
        <x:f>D29*INDEX('Role costs'!$B$5:$B$15,MATCH(C29,'Role costs'!$A$5:$A$15,0))+F29*INDEX('Role costs'!$B$5:$B$15,MATCH("CPA",'Role costs'!$A$5:$A$15,0))+G29*INDEX('Role costs'!$B$5:$B$15,MATCH("Admin",'Role costs'!$A$5:$A$15,0))</x:f>
        <x:v>3110</x:v>
      </x:c>
      <x:c r="I29" s="16" t="n">
        <x:f>E29*INDEX('Role costs'!$B$5:$B$15,MATCH(C29,'Role costs'!$A$5:$A$15,0))+F29*INDEX('Role costs'!$B$5:$B$15,MATCH("CPA",'Role costs'!$A$5:$A$15,0))+G29*INDEX('Role costs'!$B$5:$B$15,MATCH("Admin",'Role costs'!$A$5:$A$15,0))</x:f>
        <x:v>5510</x:v>
      </x:c>
    </x:row>
    <x:row r="30" ht="29" customHeight="1">
      <x:c r="A30" s="3" t="str">
        <x:v>FOR01</x:v>
      </x:c>
      <x:c r="B30" s="3" t="str">
        <x:v>Foreign founder feasibility review</x:v>
      </x:c>
      <x:c r="C30" s="3" t="str">
        <x:v>Counsel</x:v>
      </x:c>
      <x:c r="D30" s="21" t="n">
        <x:v>3</x:v>
      </x:c>
      <x:c r="E30" s="21" t="n">
        <x:v>6</x:v>
      </x:c>
      <x:c r="F30" s="21" t="n">
        <x:v>3</x:v>
      </x:c>
      <x:c r="G30" s="21" t="n">
        <x:v>1</x:v>
      </x:c>
      <x:c r="H30" s="16" t="n">
        <x:f>D30*INDEX('Role costs'!$B$5:$B$15,MATCH(C30,'Role costs'!$A$5:$A$15,0))+F30*INDEX('Role costs'!$B$5:$B$15,MATCH("CPA",'Role costs'!$A$5:$A$15,0))+G30*INDEX('Role costs'!$B$5:$B$15,MATCH("Admin",'Role costs'!$A$5:$A$15,0))</x:f>
        <x:v>8920</x:v>
      </x:c>
      <x:c r="I30" s="16" t="n">
        <x:f>E30*INDEX('Role costs'!$B$5:$B$15,MATCH(C30,'Role costs'!$A$5:$A$15,0))+F30*INDEX('Role costs'!$B$5:$B$15,MATCH("CPA",'Role costs'!$A$5:$A$15,0))+G30*INDEX('Role costs'!$B$5:$B$15,MATCH("Admin",'Role costs'!$A$5:$A$15,0))</x:f>
        <x:v>14920</x:v>
      </x:c>
    </x:row>
    <x:row r="31" ht="29" customHeight="1">
      <x:c r="A31" s="3" t="str">
        <x:v>CHG01</x:v>
      </x:c>
      <x:c r="B31" s="3" t="str">
        <x:v>Business registration update</x:v>
      </x:c>
      <x:c r="C31" s="3" t="str">
        <x:v>Admin</x:v>
      </x:c>
      <x:c r="D31" s="21" t="n">
        <x:v>2</x:v>
      </x:c>
      <x:c r="E31" s="21" t="n">
        <x:v>6</x:v>
      </x:c>
      <x:c r="F31" s="21" t="n">
        <x:v>1</x:v>
      </x:c>
      <x:c r="G31" s="21" t="n">
        <x:v>1</x:v>
      </x:c>
      <x:c r="H31" s="16" t="n">
        <x:f>D31*INDEX('Role costs'!$B$5:$B$15,MATCH(C31,'Role costs'!$A$5:$A$15,0))+F31*INDEX('Role costs'!$B$5:$B$15,MATCH("CPA",'Role costs'!$A$5:$A$15,0))+G31*INDEX('Role costs'!$B$5:$B$15,MATCH("Admin",'Role costs'!$A$5:$A$15,0))</x:f>
        <x:v>1560</x:v>
      </x:c>
      <x:c r="I31" s="16" t="n">
        <x:f>E31*INDEX('Role costs'!$B$5:$B$15,MATCH(C31,'Role costs'!$A$5:$A$15,0))+F31*INDEX('Role costs'!$B$5:$B$15,MATCH("CPA",'Role costs'!$A$5:$A$15,0))+G31*INDEX('Role costs'!$B$5:$B$15,MATCH("Admin",'Role costs'!$A$5:$A$15,0))</x:f>
        <x:v>2440</x:v>
      </x:c>
    </x:row>
    <x:row r="32" ht="29" customHeight="1">
      <x:c r="A32" s="3" t="str">
        <x:v>CLS01</x:v>
      </x:c>
      <x:c r="B32" s="3" t="str">
        <x:v>Business closure planning</x:v>
      </x:c>
      <x:c r="C32" s="3" t="str">
        <x:v>Tax CPA</x:v>
      </x:c>
      <x:c r="D32" s="21" t="n">
        <x:v>3</x:v>
      </x:c>
      <x:c r="E32" s="21" t="n">
        <x:v>8</x:v>
      </x:c>
      <x:c r="F32" s="21" t="n">
        <x:v>2</x:v>
      </x:c>
      <x:c r="G32" s="21" t="n">
        <x:v>1</x:v>
      </x:c>
      <x:c r="H32" s="16" t="n">
        <x:f>D32*INDEX('Role costs'!$B$5:$B$15,MATCH(C32,'Role costs'!$A$5:$A$15,0))+F32*INDEX('Role costs'!$B$5:$B$15,MATCH("CPA",'Role costs'!$A$5:$A$15,0))+G32*INDEX('Role costs'!$B$5:$B$15,MATCH("Admin",'Role costs'!$A$5:$A$15,0))</x:f>
        <x:v>5620</x:v>
      </x:c>
      <x:c r="I32" s="16" t="n">
        <x:f>E32*INDEX('Role costs'!$B$5:$B$15,MATCH(C32,'Role costs'!$A$5:$A$15,0))+F32*INDEX('Role costs'!$B$5:$B$15,MATCH("CPA",'Role costs'!$A$5:$A$15,0))+G32*INDEX('Role costs'!$B$5:$B$15,MATCH("Admin",'Role costs'!$A$5:$A$15,0))</x:f>
        <x:v>11620</x:v>
      </x:c>
    </x:row>
    <x:row r="33" ht="29" customHeight="1">
      <x:c r="A33" s="3" t="str">
        <x:v>FIN01</x:v>
      </x:c>
      <x:c r="B33" s="3" t="str">
        <x:v>Cash and profit review</x:v>
      </x:c>
      <x:c r="C33" s="3" t="str">
        <x:v>CFO</x:v>
      </x:c>
      <x:c r="D33" s="21" t="n">
        <x:v>2</x:v>
      </x:c>
      <x:c r="E33" s="21" t="n">
        <x:v>4</x:v>
      </x:c>
      <x:c r="F33" s="21" t="n">
        <x:v>1</x:v>
      </x:c>
      <x:c r="G33" s="21" t="n">
        <x:v>0.5</x:v>
      </x:c>
      <x:c r="H33" s="16" t="n">
        <x:f>D33*INDEX('Role costs'!$B$5:$B$15,MATCH(C33,'Role costs'!$A$5:$A$15,0))+F33*INDEX('Role costs'!$B$5:$B$15,MATCH("CPA",'Role costs'!$A$5:$A$15,0))+G33*INDEX('Role costs'!$B$5:$B$15,MATCH("Admin",'Role costs'!$A$5:$A$15,0))</x:f>
        <x:v>3810</x:v>
      </x:c>
      <x:c r="I33" s="16" t="n">
        <x:f>E33*INDEX('Role costs'!$B$5:$B$15,MATCH(C33,'Role costs'!$A$5:$A$15,0))+F33*INDEX('Role costs'!$B$5:$B$15,MATCH("CPA",'Role costs'!$A$5:$A$15,0))+G33*INDEX('Role costs'!$B$5:$B$15,MATCH("Admin",'Role costs'!$A$5:$A$15,0))</x:f>
        <x:v>6610</x:v>
      </x:c>
    </x:row>
    <x:row r="34" ht="29" customHeight="1">
      <x:c r="A34" s="3" t="str">
        <x:v>PAY04</x:v>
      </x:c>
      <x:c r="B34" s="3" t="str">
        <x:v>Extra employee payroll allowance</x:v>
      </x:c>
      <x:c r="C34" s="3" t="str">
        <x:v>Payroll</x:v>
      </x:c>
      <x:c r="D34" s="21" t="n">
        <x:v>0.1</x:v>
      </x:c>
      <x:c r="E34" s="21" t="n">
        <x:v>0.2</x:v>
      </x:c>
      <x:c r="F34" s="21" t="n">
        <x:v>0.05</x:v>
      </x:c>
      <x:c r="G34" s="21" t="n">
        <x:v>0.05</x:v>
      </x:c>
      <x:c r="H34" s="16" t="n">
        <x:f>D34*INDEX('Role costs'!$B$5:$B$15,MATCH(C34,'Role costs'!$A$5:$A$15,0))+F34*INDEX('Role costs'!$B$5:$B$15,MATCH("CPA",'Role costs'!$A$5:$A$15,0))+G34*INDEX('Role costs'!$B$5:$B$15,MATCH("Admin",'Role costs'!$A$5:$A$15,0))</x:f>
        <x:v>106</x:v>
      </x:c>
      <x:c r="I34" s="16" t="n">
        <x:f>E34*INDEX('Role costs'!$B$5:$B$15,MATCH(C34,'Role costs'!$A$5:$A$15,0))+F34*INDEX('Role costs'!$B$5:$B$15,MATCH("CPA",'Role costs'!$A$5:$A$15,0))+G34*INDEX('Role costs'!$B$5:$B$15,MATCH("Admin",'Role costs'!$A$5:$A$15,0))</x:f>
        <x:v>156</x:v>
      </x:c>
    </x:row>
    <x:row r="35" ht="29" customHeight="1">
      <x:c r="A35" s="3" t="str">
        <x:v>REC01</x:v>
      </x:c>
      <x:c r="B35" s="3" t="str">
        <x:v>Extra account reconciliation</x:v>
      </x:c>
      <x:c r="C35" s="3" t="str">
        <x:v>Bookkeeper</x:v>
      </x:c>
      <x:c r="D35" s="21" t="n">
        <x:v>0.5</x:v>
      </x:c>
      <x:c r="E35" s="21" t="n">
        <x:v>1</x:v>
      </x:c>
      <x:c r="F35" s="21" t="n">
        <x:v>0.1</x:v>
      </x:c>
      <x:c r="G35" s="21" t="n">
        <x:v>0.1</x:v>
      </x:c>
      <x:c r="H35" s="16" t="n">
        <x:f>D35*INDEX('Role costs'!$B$5:$B$15,MATCH(C35,'Role costs'!$A$5:$A$15,0))+F35*INDEX('Role costs'!$B$5:$B$15,MATCH("CPA",'Role costs'!$A$5:$A$15,0))+G35*INDEX('Role costs'!$B$5:$B$15,MATCH("Admin",'Role costs'!$A$5:$A$15,0))</x:f>
        <x:v>287</x:v>
      </x:c>
      <x:c r="I35" s="16" t="n">
        <x:f>E35*INDEX('Role costs'!$B$5:$B$15,MATCH(C35,'Role costs'!$A$5:$A$15,0))+F35*INDEX('Role costs'!$B$5:$B$15,MATCH("CPA",'Role costs'!$A$5:$A$15,0))+G35*INDEX('Role costs'!$B$5:$B$15,MATCH("Admin",'Role costs'!$A$5:$A$15,0))</x:f>
        <x:v>462</x:v>
      </x:c>
    </x:row>
    <x:row r="36" ht="29" customHeight="1">
      <x:c r="A36" s="3" t="str">
        <x:v>SITE01</x:v>
      </x:c>
      <x:c r="B36" s="3" t="str">
        <x:v>Extra site coordination</x:v>
      </x:c>
      <x:c r="C36" s="3" t="str">
        <x:v>Admin</x:v>
      </x:c>
      <x:c r="D36" s="21" t="n">
        <x:v>1</x:v>
      </x:c>
      <x:c r="E36" s="21" t="n">
        <x:v>2</x:v>
      </x:c>
      <x:c r="F36" s="21" t="n">
        <x:v>0.25</x:v>
      </x:c>
      <x:c r="G36" s="21" t="n">
        <x:v>0.25</x:v>
      </x:c>
      <x:c r="H36" s="16" t="n">
        <x:f>D36*INDEX('Role costs'!$B$5:$B$15,MATCH(C36,'Role costs'!$A$5:$A$15,0))+F36*INDEX('Role costs'!$B$5:$B$15,MATCH("CPA",'Role costs'!$A$5:$A$15,0))+G36*INDEX('Role costs'!$B$5:$B$15,MATCH("Admin",'Role costs'!$A$5:$A$15,0))</x:f>
        <x:v>500</x:v>
      </x:c>
      <x:c r="I36" s="16" t="n">
        <x:f>E36*INDEX('Role costs'!$B$5:$B$15,MATCH(C36,'Role costs'!$A$5:$A$15,0))+F36*INDEX('Role costs'!$B$5:$B$15,MATCH("CPA",'Role costs'!$A$5:$A$15,0))+G36*INDEX('Role costs'!$B$5:$B$15,MATCH("Admin",'Role costs'!$A$5:$A$15,0))</x:f>
        <x:v>720</x:v>
      </x:c>
    </x:row>
    <x:row r="37" ht="36" customHeight="1">
      <x:c r="A37" s="3" t="str">
        <x:v>PLT01</x:v>
      </x:c>
      <x:c r="B37" s="3" t="str">
        <x:v>Marketplace sales and payout reconciliation</x:v>
      </x:c>
      <x:c r="C37" s="3" t="str">
        <x:v>Bookkeeper</x:v>
      </x:c>
      <x:c r="D37" s="21" t="n">
        <x:v>1</x:v>
      </x:c>
      <x:c r="E37" s="21" t="n">
        <x:v>2.5</x:v>
      </x:c>
      <x:c r="F37" s="21" t="n">
        <x:v>0.5</x:v>
      </x:c>
      <x:c r="G37" s="21" t="n">
        <x:v>0.25</x:v>
      </x:c>
      <x:c r="H37" s="16" t="n">
        <x:f>D37*INDEX('Role costs'!$B$5:$B$15,MATCH(C37,'Role costs'!$A$5:$A$15,0))+F37*INDEX('Role costs'!$B$5:$B$15,MATCH("CPA",'Role costs'!$A$5:$A$15,0))+G37*INDEX('Role costs'!$B$5:$B$15,MATCH("Admin",'Role costs'!$A$5:$A$15,0))</x:f>
        <x:v>855</x:v>
      </x:c>
      <x:c r="I37" s="16" t="n">
        <x:f>E37*INDEX('Role costs'!$B$5:$B$15,MATCH(C37,'Role costs'!$A$5:$A$15,0))+F37*INDEX('Role costs'!$B$5:$B$15,MATCH("CPA",'Role costs'!$A$5:$A$15,0))+G37*INDEX('Role costs'!$B$5:$B$15,MATCH("Admin",'Role costs'!$A$5:$A$15,0))</x:f>
        <x:v>1380</x:v>
      </x:c>
    </x:row>
    <x:row r="38" ht="29" customHeight="1">
      <x:c r="A38" s="3" t="str">
        <x:v>AUD02</x:v>
      </x:c>
      <x:c r="B38" s="3" t="str">
        <x:v>Independent annual audit delivery</x:v>
      </x:c>
      <x:c r="C38" s="3" t="str">
        <x:v>Auditor</x:v>
      </x:c>
      <x:c r="D38" s="21" t="n">
        <x:v>8</x:v>
      </x:c>
      <x:c r="E38" s="21" t="n">
        <x:v>16</x:v>
      </x:c>
      <x:c r="F38" s="21" t="n">
        <x:v>2</x:v>
      </x:c>
      <x:c r="G38" s="21" t="n">
        <x:v>2</x:v>
      </x:c>
      <x:c r="H38" s="16" t="n">
        <x:f>D38*INDEX('Role costs'!$B$5:$B$15,MATCH(C38,'Role costs'!$A$5:$A$15,0))+F38*INDEX('Role costs'!$B$5:$B$15,MATCH("CPA",'Role costs'!$A$5:$A$15,0))+G38*INDEX('Role costs'!$B$5:$B$15,MATCH("Admin",'Role costs'!$A$5:$A$15,0))</x:f>
        <x:v>15040</x:v>
      </x:c>
      <x:c r="I38" s="16" t="n">
        <x:f>E38*INDEX('Role costs'!$B$5:$B$15,MATCH(C38,'Role costs'!$A$5:$A$15,0))+F38*INDEX('Role costs'!$B$5:$B$15,MATCH("CPA",'Role costs'!$A$5:$A$15,0))+G38*INDEX('Role costs'!$B$5:$B$15,MATCH("Admin",'Role costs'!$A$5:$A$15,0))</x:f>
        <x:v>27840</x:v>
      </x:c>
    </x:row>
    <x:row r="39" ht="29" customHeight="1">
      <x:c r="A39" s="3" t="str">
        <x:v>CLS02</x:v>
      </x:c>
      <x:c r="B39" s="3" t="str">
        <x:v>Closure execution coordination</x:v>
      </x:c>
      <x:c r="C39" s="3" t="str">
        <x:v>Admin</x:v>
      </x:c>
      <x:c r="D39" s="21" t="n">
        <x:v>10</x:v>
      </x:c>
      <x:c r="E39" s="21" t="n">
        <x:v>20</x:v>
      </x:c>
      <x:c r="F39" s="21" t="n">
        <x:v>2</x:v>
      </x:c>
      <x:c r="G39" s="21" t="n">
        <x:v>3</x:v>
      </x:c>
      <x:c r="H39" s="16" t="n">
        <x:f>D39*INDEX('Role costs'!$B$5:$B$15,MATCH(C39,'Role costs'!$A$5:$A$15,0))+F39*INDEX('Role costs'!$B$5:$B$15,MATCH("CPA",'Role costs'!$A$5:$A$15,0))+G39*INDEX('Role costs'!$B$5:$B$15,MATCH("Admin",'Role costs'!$A$5:$A$15,0))</x:f>
        <x:v>4660</x:v>
      </x:c>
      <x:c r="I39" s="16" t="n">
        <x:f>E39*INDEX('Role costs'!$B$5:$B$15,MATCH(C39,'Role costs'!$A$5:$A$15,0))+F39*INDEX('Role costs'!$B$5:$B$15,MATCH("CPA",'Role costs'!$A$5:$A$15,0))+G39*INDEX('Role costs'!$B$5:$B$15,MATCH("Admin",'Role costs'!$A$5:$A$15,0))</x:f>
        <x:v>6860</x:v>
      </x:c>
    </x:row>
    <x:row r="40" ht="36" customHeight="1">
      <x:c r="A40" s="3" t="str">
        <x:v>FOR02</x:v>
      </x:c>
      <x:c r="B40" s="3" t="str">
        <x:v>Foreign ownership implementation supplement</x:v>
      </x:c>
      <x:c r="C40" s="3" t="str">
        <x:v>Counsel</x:v>
      </x:c>
      <x:c r="D40" s="21" t="n">
        <x:v>6</x:v>
      </x:c>
      <x:c r="E40" s="21" t="n">
        <x:v>12</x:v>
      </x:c>
      <x:c r="F40" s="21" t="n">
        <x:v>2</x:v>
      </x:c>
      <x:c r="G40" s="21" t="n">
        <x:v>1</x:v>
      </x:c>
      <x:c r="H40" s="16" t="n">
        <x:f>D40*INDEX('Role costs'!$B$5:$B$15,MATCH(C40,'Role costs'!$A$5:$A$15,0))+F40*INDEX('Role costs'!$B$5:$B$15,MATCH("CPA",'Role costs'!$A$5:$A$15,0))+G40*INDEX('Role costs'!$B$5:$B$15,MATCH("Admin",'Role costs'!$A$5:$A$15,0))</x:f>
        <x:v>14020</x:v>
      </x:c>
      <x:c r="I40" s="16" t="n">
        <x:f>E40*INDEX('Role costs'!$B$5:$B$15,MATCH(C40,'Role costs'!$A$5:$A$15,0))+F40*INDEX('Role costs'!$B$5:$B$15,MATCH("CPA",'Role costs'!$A$5:$A$15,0))+G40*INDEX('Role costs'!$B$5:$B$15,MATCH("Admin",'Role costs'!$A$5:$A$15,0))</x:f>
        <x:v>26020</x:v>
      </x:c>
    </x:row>
  </x:sheetData>
  <x:pageMargins left="0.7" right="0.7" top="0.75" bottom="0.75" header="0.3" footer="0.3"/>
  <x:tableParts count="1">
    <x:tablePart xmlns:r="http://schemas.openxmlformats.org/officeDocument/2006/relationships" r:id="Rd46fd1a766d641f7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48" hidden="0" customWidth="1"/>
    <x:col min="3" max="3" width="16" hidden="0" customWidth="1"/>
    <x:col min="4" max="4" width="54" hidden="0" customWidth="1"/>
    <x:col min="5" max="5" width="28" hidden="0" customWidth="1"/>
    <x:col min="6" max="6" width="35" hidden="0" customWidth="1"/>
    <x:col min="7" max="7" width="58" hidden="0" customWidth="1"/>
  </x:cols>
  <x:sheetData>
    <x:row r="1" ht="30" customHeight="1">
      <x:c r="A1" s="5" t="str">
        <x:v>Service definitions</x:v>
      </x:c>
      <x:c r="B1" s="3"/>
      <x:c r="C1" s="3"/>
      <x:c r="D1" s="3"/>
      <x:c r="E1" s="3"/>
      <x:c r="F1" s="3"/>
      <x:c r="G1" s="3"/>
    </x:row>
    <x:row r="2" ht="30" customHeight="1">
      <x:c r="A2" s="7" t="str">
        <x:v>Planning work-unit IDs are distinct from approved Babylon service codes. Candidates are alternatives, not additive charges.</x:v>
      </x:c>
      <x:c r="B2" s="3"/>
      <x:c r="C2" s="3"/>
      <x:c r="D2" s="3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 ht="45" customHeight="1">
      <x:c r="A4" s="13" t="str">
        <x:v>Work unit</x:v>
      </x:c>
      <x:c r="B4" s="14" t="str">
        <x:v>Unit and allowance</x:v>
      </x:c>
      <x:c r="C4" s="14" t="str">
        <x:v>Frequency</x:v>
      </x:c>
      <x:c r="D4" s="14" t="str">
        <x:v>Expected input / output</x:v>
      </x:c>
      <x:c r="E4" s="14" t="str">
        <x:v>Dependency</x:v>
      </x:c>
      <x:c r="F4" s="14" t="str">
        <x:v>Catalogue candidates</x:v>
      </x:c>
      <x:c r="G4" s="15" t="str">
        <x:v>Mapping / limit</x:v>
      </x:c>
    </x:row>
    <x:row r="5" ht="84" customHeight="1">
      <x:c r="A5" s="3" t="str">
        <x:v>NAV01</x:v>
      </x:c>
      <x:c r="B5" s="3" t="str">
        <x:v>One entity diagnostic</x:v>
      </x:c>
      <x:c r="C5" s="3" t="str">
        <x:v>ONCE</x:v>
      </x:c>
      <x:c r="D5" s="3" t="str">
        <x:v>Founder answers; existing registrations
Written gap map; no filing</x:v>
      </x:c>
      <x:c r="E5" s="3" t="str">
        <x:v>None</x:v>
      </x:c>
      <x:c r="F5" s="3" t="str">
        <x:v>II0030; AA0065</x:v>
      </x:c>
      <x:c r="G5" s="3" t="str">
        <x:v>Partial
Bounded consultation can start the review; define a small diagnostic scope rather than default to GG0140 Tax Compliance Review</x:v>
      </x:c>
    </x:row>
    <x:row r="6" ht="66" customHeight="1">
      <x:c r="A6" s="3" t="str">
        <x:v>REG01</x:v>
      </x:c>
      <x:c r="B6" s="3" t="str">
        <x:v>One sole proprietor application</x:v>
      </x:c>
      <x:c r="C6" s="3" t="str">
        <x:v>EVENT</x:v>
      </x:c>
      <x:c r="D6" s="3" t="str">
        <x:v>Owner details and intended name
Application and receipt; approval external</x:v>
      </x:c>
      <x:c r="E6" s="3" t="str">
        <x:v>NAV01</x:v>
      </x:c>
      <x:c r="F6" s="3" t="str">
        <x:v>Gap: owner must create or map approved code</x:v>
      </x:c>
      <x:c r="G6" s="3" t="str">
        <x:v>Gap
No clearly named standalone DTI sole proprietor registration found; confirm delivery capability</x:v>
      </x:c>
    </x:row>
    <x:row r="7" ht="84" customHeight="1">
      <x:c r="A7" s="3" t="str">
        <x:v>REG02</x:v>
      </x:c>
      <x:c r="B7" s="3" t="str">
        <x:v>One standard domestic entity</x:v>
      </x:c>
      <x:c r="C7" s="3" t="str">
        <x:v>EVENT</x:v>
      </x:c>
      <x:c r="D7" s="3" t="str">
        <x:v>Owners; activity; capital; registered address
Registration coordination; bespoke legal drafting separate</x:v>
      </x:c>
      <x:c r="E7" s="3" t="str">
        <x:v>NAV01</x:v>
      </x:c>
      <x:c r="F7" s="3" t="str">
        <x:v>FF0160; FF0060; DD001</x:v>
      </x:c>
      <x:c r="G7" s="3" t="str">
        <x:v>Alternative bundled routes
OPC versus multiple incorporators versus domestic setup; choose one after structure review</x:v>
      </x:c>
    </x:row>
    <x:row r="8" ht="84" customHeight="1">
      <x:c r="A8" s="3" t="str">
        <x:v>REG03</x:v>
      </x:c>
      <x:c r="B8" s="3" t="str">
        <x:v>One entity or branch</x:v>
      </x:c>
      <x:c r="C8" s="3" t="str">
        <x:v>EVENT</x:v>
      </x:c>
      <x:c r="D8" s="3" t="str">
        <x:v>Registration papers and location
Application and obligation map; review needed</x:v>
      </x:c>
      <x:c r="E8" s="3" t="str">
        <x:v>REG01 or REG02 if applicable</x:v>
      </x:c>
      <x:c r="F8" s="3" t="str">
        <x:v>FF0060; DD001</x:v>
      </x:c>
      <x:c r="G8" s="3" t="str">
        <x:v>Bundled
BIR registration is included in named multi agency packages; do not also charge a full setup package</x:v>
      </x:c>
    </x:row>
    <x:row r="9" ht="84" customHeight="1">
      <x:c r="A9" s="3" t="str">
        <x:v>REG04</x:v>
      </x:c>
      <x:c r="B9" s="3" t="str">
        <x:v>One location and LGU</x:v>
      </x:c>
      <x:c r="C9" s="3" t="str">
        <x:v>EVENT</x:v>
      </x:c>
      <x:c r="D9" s="3" t="str">
        <x:v>Premises proof; registration; local checklist
Permit coordination; inspections and approval external</x:v>
      </x:c>
      <x:c r="E9" s="3" t="str">
        <x:v>REG01 or REG02 if applicable</x:v>
      </x:c>
      <x:c r="F9" s="3" t="str">
        <x:v>FF0060; DD001; FF0010</x:v>
      </x:c>
      <x:c r="G9" s="3" t="str">
        <x:v>Partial or bundled
Multi agency setup or ambiguous renewal registration label; confirm standalone new permit scope</x:v>
      </x:c>
    </x:row>
    <x:row r="10" ht="84" customHeight="1">
      <x:c r="A10" s="3" t="str">
        <x:v>INV01</x:v>
      </x:c>
      <x:c r="B10" s="3" t="str">
        <x:v>One entity; standard manual workflow</x:v>
      </x:c>
      <x:c r="C10" s="3" t="str">
        <x:v>EVENT</x:v>
      </x:c>
      <x:c r="D10" s="3" t="str">
        <x:v>Sample invoices; registration; books status
Reviewed setup checklist; printing costs separate</x:v>
      </x:c>
      <x:c r="E10" s="3" t="str">
        <x:v>REG03</x:v>
      </x:c>
      <x:c r="F10" s="3" t="str">
        <x:v>FF0210; FF0025; EE003; EE004</x:v>
      </x:c>
      <x:c r="G10" s="3" t="str">
        <x:v>Partial
Printing ATP and looseleaf routes cover different jobs; select only applicable work after review</x:v>
      </x:c>
    </x:row>
    <x:row r="11" ht="84" customHeight="1">
      <x:c r="A11" s="3" t="str">
        <x:v>INV02</x:v>
      </x:c>
      <x:c r="B11" s="3" t="str">
        <x:v>One entity; readiness assessment</x:v>
      </x:c>
      <x:c r="C11" s="3" t="str">
        <x:v>EVENT</x:v>
      </x:c>
      <x:c r="D11" s="3" t="str">
        <x:v>Taxpayer class; software; branch details
Applicability and gap report; implementation separately quoted</x:v>
      </x:c>
      <x:c r="E11" s="3" t="str">
        <x:v>NAV01</x:v>
      </x:c>
      <x:c r="F11" s="3" t="str">
        <x:v>II0030; FF0515; EE007; EE008</x:v>
      </x:c>
      <x:c r="G11" s="3" t="str">
        <x:v>Partial
Readiness assessment distinct from EIS application and CAS implementation; do not imply all are required</x:v>
      </x:c>
    </x:row>
    <x:row r="12" ht="84" customHeight="1">
      <x:c r="A12" s="3" t="str">
        <x:v>BK01</x:v>
      </x:c>
      <x:c r="B12" s="3" t="str">
        <x:v>One month; up to 100 accounting entries</x:v>
      </x:c>
      <x:c r="C12" s="3" t="str">
        <x:v>MONTH</x:v>
      </x:c>
      <x:c r="D12" s="3" t="str">
        <x:v>Sales; purchases; account statements
Ledger and reconciliation; complex inventory excluded</x:v>
      </x:c>
      <x:c r="E12" s="3" t="str">
        <x:v>INV01 or verified existing setup</x:v>
      </x:c>
      <x:c r="F12" s="3" t="str">
        <x:v>AA0040; AA0030</x:v>
      </x:c>
      <x:c r="G12" s="3" t="str">
        <x:v>Alternatives
Choose BIR plus bookkeeping retainer or financial and tax books retainer; approve inclusions before adding returns</x:v>
      </x:c>
    </x:row>
    <x:row r="13" ht="84" customHeight="1">
      <x:c r="A13" s="3" t="str">
        <x:v>BK02</x:v>
      </x:c>
      <x:c r="B13" s="3" t="str">
        <x:v>Additional 100 accounting entries per month</x:v>
      </x:c>
      <x:c r="C13" s="3" t="str">
        <x:v>MONTH</x:v>
      </x:c>
      <x:c r="D13" s="3" t="str">
        <x:v>Additional source records
Extra processed entries; not another base fee</x:v>
      </x:c>
      <x:c r="E13" s="3" t="str">
        <x:v>BK01</x:v>
      </x:c>
      <x:c r="F13" s="3" t="str">
        <x:v>Gap: owner must create or map approved code</x:v>
      </x:c>
      <x:c r="G13" s="3" t="str">
        <x:v>Gap
No explicit extra 100 entry unit; define allowance and add on pricing after tier meanings confirmed</x:v>
      </x:c>
    </x:row>
    <x:row r="14" ht="84" customHeight="1">
      <x:c r="A14" s="3" t="str">
        <x:v>BK03</x:v>
      </x:c>
      <x:c r="B14" s="3" t="str">
        <x:v>One historical month; up to 100 entries</x:v>
      </x:c>
      <x:c r="C14" s="3" t="str">
        <x:v>PROJECT</x:v>
      </x:c>
      <x:c r="D14" s="3" t="str">
        <x:v>Historical records and opening balances
Reconstructed ledger; amended filings separate</x:v>
      </x:c>
      <x:c r="E14" s="3" t="str">
        <x:v>NAV01</x:v>
      </x:c>
      <x:c r="F14" s="3" t="str">
        <x:v>CC0120; AA0140; AA0025</x:v>
      </x:c>
      <x:c r="G14" s="3" t="str">
        <x:v>Partial alternatives
Reconstruction manual updating and system migration are different scopes; diagnose before selecting</x:v>
      </x:c>
    </x:row>
    <x:row r="15" ht="84" customHeight="1">
      <x:c r="A15" s="3" t="str">
        <x:v>TX01</x:v>
      </x:c>
      <x:c r="B15" s="3" t="str">
        <x:v>One entity; one current year</x:v>
      </x:c>
      <x:c r="C15" s="3" t="str">
        <x:v>EVENT</x:v>
      </x:c>
      <x:c r="D15" s="3" t="str">
        <x:v>Registration; income type; sales estimate
Written applicability review; no guaranteed savings</x:v>
      </x:c>
      <x:c r="E15" s="3" t="str">
        <x:v>NAV01</x:v>
      </x:c>
      <x:c r="F15" s="3" t="str">
        <x:v>II0030; GG0150</x:v>
      </x:c>
      <x:c r="G15" s="3" t="str">
        <x:v>Partial alternatives
Bounded consultation versus substantial advisory engagement; do not force large fee onto small question</x:v>
      </x:c>
    </x:row>
    <x:row r="16" ht="84" customHeight="1">
      <x:c r="A16" s="3" t="str">
        <x:v>TX02</x:v>
      </x:c>
      <x:c r="B16" s="3" t="str">
        <x:v>One return for one tax period</x:v>
      </x:c>
      <x:c r="C16" s="3" t="str">
        <x:v>QUARTER or YEAR</x:v>
      </x:c>
      <x:c r="D16" s="3" t="str">
        <x:v>Period ledger; past returns; tax credits
Reviewed return and filing evidence if engaged</x:v>
      </x:c>
      <x:c r="E16" s="3" t="str">
        <x:v>BK01 or BK03 or accepted client books</x:v>
      </x:c>
      <x:c r="F16" s="3" t="str">
        <x:v>GG0010; GG0020; GG0030; AA0110</x:v>
      </x:c>
      <x:c r="G16" s="3" t="str">
        <x:v>Conditional alternatives
GG codes are annual ITR by entity; quarterly work may be within retainer AA0110; confirm actual forms</x:v>
      </x:c>
    </x:row>
    <x:row r="17" ht="66" customHeight="1">
      <x:c r="A17" s="3" t="str">
        <x:v>TX03</x:v>
      </x:c>
      <x:c r="B17" s="3" t="str">
        <x:v>One return for one tax period</x:v>
      </x:c>
      <x:c r="C17" s="3" t="str">
        <x:v>QUARTER</x:v>
      </x:c>
      <x:c r="D17" s="3" t="str">
        <x:v>Sales and purchases; valid tax documents
Reviewed return and submission evidence</x:v>
      </x:c>
      <x:c r="E17" s="3" t="str">
        <x:v>TX01; accepted period books</x:v>
      </x:c>
      <x:c r="F17" s="3" t="str">
        <x:v>AA0110; AA0040</x:v>
      </x:c>
      <x:c r="G17" s="3" t="str">
        <x:v>Within retainer subject to confirmation
Catalog does not name a standalone VAT or percentage return unit; approve retainer inclusions</x:v>
      </x:c>
    </x:row>
    <x:row r="18" ht="84" customHeight="1">
      <x:c r="A18" s="3" t="str">
        <x:v>TX04</x:v>
      </x:c>
      <x:c r="B18" s="3" t="str">
        <x:v>One form and filing period</x:v>
      </x:c>
      <x:c r="C18" s="3" t="str">
        <x:v>MONTH or QUARTER</x:v>
      </x:c>
      <x:c r="D18" s="3" t="str">
        <x:v>Payee details; payments; certificates
Return and certificates within stated scope</x:v>
      </x:c>
      <x:c r="E18" s="3" t="str">
        <x:v>TX01; accepted period books</x:v>
      </x:c>
      <x:c r="F18" s="3" t="str">
        <x:v>AA0020; AA0290; AA0320</x:v>
      </x:c>
      <x:c r="G18" s="3" t="str">
        <x:v>Partial or within retainer
Tax filing retainer certificates and DAT file preparation are distinct tasks; avoid double billing</x:v>
      </x:c>
    </x:row>
    <x:row r="19" ht="84" customHeight="1">
      <x:c r="A19" s="3" t="str">
        <x:v>TX05</x:v>
      </x:c>
      <x:c r="B19" s="3" t="str">
        <x:v>One entity and tax year</x:v>
      </x:c>
      <x:c r="C19" s="3" t="str">
        <x:v>YEAR</x:v>
      </x:c>
      <x:c r="D19" s="3" t="str">
        <x:v>Returns; credits; year end balances
Tax reconciliation; annual return TX02 separate</x:v>
      </x:c>
      <x:c r="E19" s="3" t="str">
        <x:v>Accepted annual books</x:v>
      </x:c>
      <x:c r="F19" s="3" t="str">
        <x:v>AA0270; GG0010; GG0020; GG0030</x:v>
      </x:c>
      <x:c r="G19" s="3" t="str">
        <x:v>Partial
Trial balance and annual return preparation may support year end reconciliation; define standalone scope if needed</x:v>
      </x:c>
    </x:row>
    <x:row r="20" ht="84" customHeight="1">
      <x:c r="A20" s="3" t="str">
        <x:v>PAY01</x:v>
      </x:c>
      <x:c r="B20" s="3" t="str">
        <x:v>One employer; three social agencies</x:v>
      </x:c>
      <x:c r="C20" s="3" t="str">
        <x:v>EVENT</x:v>
      </x:c>
      <x:c r="D20" s="3" t="str">
        <x:v>Employer and employee registration information
Registration checklist and evidence; approval external</x:v>
      </x:c>
      <x:c r="E20" s="3" t="str">
        <x:v>Verified business registration</x:v>
      </x:c>
      <x:c r="F20" s="3" t="str">
        <x:v>FF006</x:v>
      </x:c>
      <x:c r="G20" s="3" t="str">
        <x:v>Candidate
Social agency and DOLE setup service; confirm included agencies and legal need</x:v>
      </x:c>
    </x:row>
    <x:row r="21" ht="84" customHeight="1">
      <x:c r="A21" s="3" t="str">
        <x:v>PAY02</x:v>
      </x:c>
      <x:c r="B21" s="3" t="str">
        <x:v>One payroll run; up to 5 employees</x:v>
      </x:c>
      <x:c r="C21" s="3" t="str">
        <x:v>RUN</x:v>
      </x:c>
      <x:c r="D21" s="3" t="str">
        <x:v>Attendance; pay terms; employee data
Payroll register and payslips; remittances PAY03 separate</x:v>
      </x:c>
      <x:c r="E21" s="3" t="str">
        <x:v>PAY01 or verified employer setup</x:v>
      </x:c>
      <x:c r="F21" s="3" t="str">
        <x:v>BB0030; BB0020; BB0010; AA0250</x:v>
      </x:c>
      <x:c r="G21" s="3" t="str">
        <x:v>Conditional alternatives
Pilot effort target for stable payroll, automated import and up to five staff. Validate actual hours before live sale.</x:v>
      </x:c>
    </x:row>
    <x:row r="22" ht="84" customHeight="1">
      <x:c r="A22" s="3" t="str">
        <x:v>PAY03</x:v>
      </x:c>
      <x:c r="B22" s="3" t="str">
        <x:v>One month; up to 5 employees</x:v>
      </x:c>
      <x:c r="C22" s="3" t="str">
        <x:v>MONTH</x:v>
      </x:c>
      <x:c r="D22" s="3" t="str">
        <x:v>Payroll; agency numbers; prior submissions
Remittance schedules and evidence; taxes TX04 separate</x:v>
      </x:c>
      <x:c r="E22" s="3" t="str">
        <x:v>PAY02 or accepted payroll</x:v>
      </x:c>
      <x:c r="F22" s="3" t="str">
        <x:v>AA0300; AA0330; AA0250</x:v>
      </x:c>
      <x:c r="G22" s="3" t="str">
        <x:v>Conditional alternatives
Pilot effort target for stable payroll, automated import and up to five staff. Validate actual hours before live sale.</x:v>
      </x:c>
    </x:row>
    <x:row r="23" ht="66" customHeight="1">
      <x:c r="A23" s="3" t="str">
        <x:v>SEC01</x:v>
      </x:c>
      <x:c r="B23" s="3" t="str">
        <x:v>One GIS annual or applicable event filing</x:v>
      </x:c>
      <x:c r="C23" s="3" t="str">
        <x:v>YEAR or EVENT</x:v>
      </x:c>
      <x:c r="D23" s="3" t="str">
        <x:v>Meeting date; officers; owners; prior GIS
GIS preparation and filing evidence; BOD SEC03 separate</x:v>
      </x:c>
      <x:c r="E23" s="3" t="str">
        <x:v>Verified company records</x:v>
      </x:c>
      <x:c r="F23" s="3" t="str">
        <x:v>FF0030; FF0035; FF0040; FF0045</x:v>
      </x:c>
      <x:c r="G23" s="3" t="str">
        <x:v>Entity alternatives
Domestic stock non stock or relevant foreign entity GIS; choose applicable variant</x:v>
      </x:c>
    </x:row>
    <x:row r="24" ht="84" customHeight="1">
      <x:c r="A24" s="3" t="str">
        <x:v>SEC02</x:v>
      </x:c>
      <x:c r="B24" s="3" t="str">
        <x:v>One entity; one year; reconciled books</x:v>
      </x:c>
      <x:c r="C24" s="3" t="str">
        <x:v>YEAR</x:v>
      </x:c>
      <x:c r="D24" s="3" t="str">
        <x:v>Year books; balances; schedules
Prepared statements; no independent audit opinion</x:v>
      </x:c>
      <x:c r="E24" s="3" t="str">
        <x:v>Accepted annual books</x:v>
      </x:c>
      <x:c r="F24" s="3" t="str">
        <x:v>AA0010; CC0060; CC0070; CC0210</x:v>
      </x:c>
      <x:c r="G24" s="3" t="str">
        <x:v>Partial or bundled audit
Financial accounts retainer differs from prepared statements; audit codes cannot stand in for preparation alone</x:v>
      </x:c>
    </x:row>
    <x:row r="25" ht="84" customHeight="1">
      <x:c r="A25" s="3" t="str">
        <x:v>SEC03</x:v>
      </x:c>
      <x:c r="B25" s="3" t="str">
        <x:v>One entity; standard ownership chain</x:v>
      </x:c>
      <x:c r="C25" s="3" t="str">
        <x:v>YEAR or EVENT</x:v>
      </x:c>
      <x:c r="D25" s="3" t="str">
        <x:v>Ownership chain; declarations; prior submissions
Applicable BOD and HARBOR submission evidence</x:v>
      </x:c>
      <x:c r="E25" s="3" t="str">
        <x:v>Verified ownership records</x:v>
      </x:c>
      <x:c r="F25" s="3" t="str">
        <x:v>Gap: owner must create or map approved code</x:v>
      </x:c>
      <x:c r="G25" s="3" t="str">
        <x:v>Gap
No clearly named BOD or HARBOR service found; confirm corporate secretarial coverage or add new approved service</x:v>
      </x:c>
    </x:row>
    <x:row r="26" ht="84" customHeight="1">
      <x:c r="A26" s="3" t="str">
        <x:v>AUD01</x:v>
      </x:c>
      <x:c r="B26" s="3" t="str">
        <x:v>One entity; scoping only</x:v>
      </x:c>
      <x:c r="C26" s="3" t="str">
        <x:v>YEAR</x:v>
      </x:c>
      <x:c r="D26" s="3" t="str">
        <x:v>Draft statements; entity profile
Audit scope and separate auditor quote; not audit delivery</x:v>
      </x:c>
      <x:c r="E26" s="3" t="str">
        <x:v>SEC02; independence check</x:v>
      </x:c>
      <x:c r="F26" s="3" t="str">
        <x:v>CC0060; CC0070; CC0080; CC0090; CC0210</x:v>
      </x:c>
      <x:c r="G26" s="3" t="str">
        <x:v>Different scope
Catalogue audit delivery codes; scoping diagnostic separate and audit applicability independence required</x:v>
      </x:c>
    </x:row>
    <x:row r="27" ht="84" customHeight="1">
      <x:c r="A27" s="3" t="str">
        <x:v>REM01</x:v>
      </x:c>
      <x:c r="B27" s="3" t="str">
        <x:v>One entity; up to 12 month scan</x:v>
      </x:c>
      <x:c r="C27" s="3" t="str">
        <x:v>PROJECT</x:v>
      </x:c>
      <x:c r="D27" s="3" t="str">
        <x:v>Registration; filing and payment evidence
Period by period recovery plan; penalties external</x:v>
      </x:c>
      <x:c r="E27" s="3" t="str">
        <x:v>NAV01</x:v>
      </x:c>
      <x:c r="F27" s="3" t="str">
        <x:v>II0030; AA0065</x:v>
      </x:c>
      <x:c r="G27" s="3" t="str">
        <x:v>Partial
Initial consultation does not automatically include open case records review; approve small diagnostic scope</x:v>
      </x:c>
    </x:row>
    <x:row r="28" ht="66" customHeight="1">
      <x:c r="A28" s="3" t="str">
        <x:v>REM02</x:v>
      </x:c>
      <x:c r="B28" s="3" t="str">
        <x:v>One form; one historical period</x:v>
      </x:c>
      <x:c r="C28" s="3" t="str">
        <x:v>PROJECT</x:v>
      </x:c>
      <x:c r="D28" s="3" t="str">
        <x:v>Corrected period books; original return
Return and evidence; agency liabilities separate</x:v>
      </x:c>
      <x:c r="E28" s="3" t="str">
        <x:v>REM01; corrected books</x:v>
      </x:c>
      <x:c r="F28" s="3" t="str">
        <x:v>AA0310</x:v>
      </x:c>
      <x:c r="G28" s="3" t="str">
        <x:v>Candidate but price unresolved
Open case or previous unfiled return service has zero prices; meaning and unit must be resolved</x:v>
      </x:c>
    </x:row>
    <x:row r="29" ht="84" customHeight="1">
      <x:c r="A29" s="3" t="str">
        <x:v>REM03</x:v>
      </x:c>
      <x:c r="B29" s="3" t="str">
        <x:v>One notice initial review</x:v>
      </x:c>
      <x:c r="C29" s="3" t="str">
        <x:v>URGENT</x:v>
      </x:c>
      <x:c r="D29" s="3" t="str">
        <x:v>Full notice and date received
Initial advice and referral; representation separate</x:v>
      </x:c>
      <x:c r="E29" s="3" t="str">
        <x:v>None; priority route</x:v>
      </x:c>
      <x:c r="F29" s="3" t="str">
        <x:v>GG0100; II0030</x:v>
      </x:c>
      <x:c r="G29" s="3" t="str">
        <x:v>Different scope
Initial notice consultation versus full BIR audit assistance; expensive full case service not automatic</x:v>
      </x:c>
    </x:row>
    <x:row r="30" ht="84" customHeight="1">
      <x:c r="A30" s="3" t="str">
        <x:v>FOR01</x:v>
      </x:c>
      <x:c r="B30" s="3" t="str">
        <x:v>One proposed activity and structure</x:v>
      </x:c>
      <x:c r="C30" s="3" t="str">
        <x:v>EVENT</x:v>
      </x:c>
      <x:c r="D30" s="3" t="str">
        <x:v>Nationality; activity; owners; market; proposed capital
Written feasibility scope; no automatic eligibility approval</x:v>
      </x:c>
      <x:c r="E30" s="3" t="str">
        <x:v>NAV01</x:v>
      </x:c>
      <x:c r="F30" s="3" t="str">
        <x:v>II0040; GG0150</x:v>
      </x:c>
      <x:c r="G30" s="3" t="str">
        <x:v>Partial
Consultation and advisory can precede counsel feasibility review; entry packages DD019 DD020 only after approval</x:v>
      </x:c>
    </x:row>
    <x:row r="31" ht="84" customHeight="1">
      <x:c r="A31" s="3" t="str">
        <x:v>CHG01</x:v>
      </x:c>
      <x:c r="B31" s="3" t="str">
        <x:v>One agency change for one entity</x:v>
      </x:c>
      <x:c r="C31" s="3" t="str">
        <x:v>EVENT</x:v>
      </x:c>
      <x:c r="D31" s="3" t="str">
        <x:v>Existing records and proposed change
One agency submission; other agencies scoped separately</x:v>
      </x:c>
      <x:c r="E31" s="3" t="str">
        <x:v>NAV01</x:v>
      </x:c>
      <x:c r="F31" s="3" t="str">
        <x:v>FF0510; FF0525; FF0320; FF0330; FF0230; FF0050</x:v>
      </x:c>
      <x:c r="G31" s="3" t="str">
        <x:v>Event alternatives
Registration update address corporate amendment or stock record change; specific agency scope required</x:v>
      </x:c>
    </x:row>
    <x:row r="32" ht="84" customHeight="1">
      <x:c r="A32" s="3" t="str">
        <x:v>CLS01</x:v>
      </x:c>
      <x:c r="B32" s="3" t="str">
        <x:v>One entity diagnostic and closure plan</x:v>
      </x:c>
      <x:c r="C32" s="3" t="str">
        <x:v>PROJECT</x:v>
      </x:c>
      <x:c r="D32" s="3" t="str">
        <x:v>Registrations; last activity; tax records
Closure roadmap; agency filings separately scoped</x:v>
      </x:c>
      <x:c r="E32" s="3" t="str">
        <x:v>NAV01</x:v>
      </x:c>
      <x:c r="F32" s="3" t="str">
        <x:v>FF0270; FF0180</x:v>
      </x:c>
      <x:c r="G32" s="3" t="str">
        <x:v>Different scope
Dormancy retirement versus corporate dissolution are execution packages; closure planning is smaller separate review</x:v>
      </x:c>
    </x:row>
    <x:row r="33" ht="84" customHeight="1">
      <x:c r="A33" s="3" t="str">
        <x:v>FIN01</x:v>
      </x:c>
      <x:c r="B33" s="3" t="str">
        <x:v>One month; reconciled books</x:v>
      </x:c>
      <x:c r="C33" s="3" t="str">
        <x:v>MONTH</x:v>
      </x:c>
      <x:c r="D33" s="3" t="str">
        <x:v>Reconciled accounts; receivables; payables
Cash forecast and owner discussion</x:v>
      </x:c>
      <x:c r="E33" s="3" t="str">
        <x:v>BK01 or accepted client books</x:v>
      </x:c>
      <x:c r="F33" s="3" t="str">
        <x:v>AA0010; BB0050; BB0080</x:v>
      </x:c>
      <x:c r="G33" s="3" t="str">
        <x:v>Partial alternatives
Existing accounts or management reports; define a founder sized cash review instead of assuming enterprise analytics scope</x:v>
      </x:c>
    </x:row>
    <x:row r="34" ht="66" customHeight="1">
      <x:c r="A34" s="3" t="str">
        <x:v>PAY04</x:v>
      </x:c>
      <x:c r="B34" s="3" t="str">
        <x:v>One additional employee; two pay runs/month</x:v>
      </x:c>
      <x:c r="C34" s="3" t="str">
        <x:v>MONTH</x:v>
      </x:c>
      <x:c r="D34" s="3" t="str">
        <x:v>Scope facts and accepted records
Extra payslip and contribution record</x:v>
      </x:c>
      <x:c r="E34" s="3" t="str">
        <x:v>PAY02 and PAY03</x:v>
      </x:c>
      <x:c r="F34" s="3" t="str">
        <x:v>BB0030; AA0250</x:v>
      </x:c>
      <x:c r="G34" s="3" t="str">
        <x:v>Proposed increment
Approved employee increment and source tier allowances needed</x:v>
      </x:c>
    </x:row>
    <x:row r="35" ht="66" customHeight="1">
      <x:c r="A35" s="3" t="str">
        <x:v>REC01</x:v>
      </x:c>
      <x:c r="B35" s="3" t="str">
        <x:v>One extra account; one month; entries counted in total volume</x:v>
      </x:c>
      <x:c r="C35" s="3" t="str">
        <x:v>MONTH</x:v>
      </x:c>
      <x:c r="D35" s="3" t="str">
        <x:v>Scope facts and accepted records
Additional account reconciliation</x:v>
      </x:c>
      <x:c r="E35" s="3" t="str">
        <x:v>BK01</x:v>
      </x:c>
      <x:c r="F35" s="3" t="str">
        <x:v>BB0070</x:v>
      </x:c>
      <x:c r="G35" s="3" t="str">
        <x:v>Proposed increment
Separate from extra transaction count; no second base books fee</x:v>
      </x:c>
    </x:row>
    <x:row r="36" ht="66" customHeight="1">
      <x:c r="A36" s="3" t="str">
        <x:v>SITE01</x:v>
      </x:c>
      <x:c r="B36" s="3" t="str">
        <x:v>One extra site; one month; total entries unchanged</x:v>
      </x:c>
      <x:c r="C36" s="3" t="str">
        <x:v>MONTH</x:v>
      </x:c>
      <x:c r="D36" s="3" t="str">
        <x:v>Scope facts and accepted records
Collect site records and consolidate agreed reporting</x:v>
      </x:c>
      <x:c r="E36" s="3" t="str">
        <x:v>BK01</x:v>
      </x:c>
      <x:c r="F36" s="3" t="str">
        <x:v>AA0040</x:v>
      </x:c>
      <x:c r="G36" s="3" t="str">
        <x:v>Proposed increment
Local permit execution and extra return obligations remain separate</x:v>
      </x:c>
    </x:row>
    <x:row r="37" ht="66" customHeight="1">
      <x:c r="A37" s="3" t="str">
        <x:v>PLT01</x:v>
      </x:c>
      <x:c r="B37" s="3" t="str">
        <x:v>One platform; one month; up to 100 entries</x:v>
      </x:c>
      <x:c r="C37" s="3" t="str">
        <x:v>MONTH</x:v>
      </x:c>
      <x:c r="D37" s="3" t="str">
        <x:v>Scope facts and accepted records
Match sales, fees, payouts and available withholding evidence</x:v>
      </x:c>
      <x:c r="E37" s="3" t="str">
        <x:v>BK01</x:v>
      </x:c>
      <x:c r="F37" s="3" t="str">
        <x:v>BB0070</x:v>
      </x:c>
      <x:c r="G37" s="3" t="str">
        <x:v>Partial
Proposed small platform unit; BB0070 broader scope requires owner confirmation</x:v>
      </x:c>
    </x:row>
    <x:row r="38" ht="66" customHeight="1">
      <x:c r="A38" s="3" t="str">
        <x:v>AUD02</x:v>
      </x:c>
      <x:c r="B38" s="3" t="str">
        <x:v>One small entity; one year; reconciled books; no regulated activity</x:v>
      </x:c>
      <x:c r="C38" s="3" t="str">
        <x:v>YEAR</x:v>
      </x:c>
      <x:c r="D38" s="3" t="str">
        <x:v>Scope facts and accepted records
Independent audit opinion within an accepted engagement</x:v>
      </x:c>
      <x:c r="E38" s="3" t="str">
        <x:v>SEC02 and auditor acceptance</x:v>
      </x:c>
      <x:c r="F38" s="3" t="str">
        <x:v>CC0060; CC0070; CC0080; CC0090; CC0210</x:v>
      </x:c>
      <x:c r="G38" s="3" t="str">
        <x:v>Proposed bounded variant
Auditor acceptance, independence and actual audit scope required; separate engagement</x:v>
      </x:c>
    </x:row>
    <x:row r="39" ht="84" customHeight="1">
      <x:c r="A39" s="3" t="str">
        <x:v>CLS02</x:v>
      </x:c>
      <x:c r="B39" s="3" t="str">
        <x:v>One entity; one city; standard agency route; no dispute</x:v>
      </x:c>
      <x:c r="C39" s="3" t="str">
        <x:v>EVENT</x:v>
      </x:c>
      <x:c r="D39" s="3" t="str">
        <x:v>Scope facts and accepted records
Coordinate agreed closure applications and track evidence</x:v>
      </x:c>
      <x:c r="E39" s="3" t="str">
        <x:v>CLS01; resolved filing gaps; authorisations</x:v>
      </x:c>
      <x:c r="F39" s="3" t="str">
        <x:v>FF0270; FF0180</x:v>
      </x:c>
      <x:c r="G39" s="3" t="str">
        <x:v>Proposed bounded variant
Distinct from CLS01 planning. Court proceedings, tax liabilities and unlimited corrective returns excluded</x:v>
      </x:c>
    </x:row>
    <x:row r="40" ht="84" customHeight="1">
      <x:c r="A40" s="3" t="str">
        <x:v>FOR02</x:v>
      </x:c>
      <x:c r="B40" s="3" t="str">
        <x:v>One approved activity and standard proposed entity</x:v>
      </x:c>
      <x:c r="C40" s="3" t="str">
        <x:v>EVENT</x:v>
      </x:c>
      <x:c r="D40" s="3" t="str">
        <x:v>Scope facts and accepted records
Legal coordination and foreign-owner documents beyond standard domestic setup</x:v>
      </x:c>
      <x:c r="E40" s="3" t="str">
        <x:v>FOR01; counsel approval</x:v>
      </x:c>
      <x:c r="F40" s="3" t="str">
        <x:v>DD019; DD020</x:v>
      </x:c>
      <x:c r="G40" s="3" t="str">
        <x:v>Proposed bounded variant
Counsel accepts approved entry route before implementation; capital and government costs excluded</x:v>
      </x:c>
    </x:row>
  </x:sheetData>
  <x:pageMargins left="0.7" right="0.7" top="0.75" bottom="0.75" header="0.3" footer="0.3"/>
  <x:tableParts count="1">
    <x:tablePart xmlns:r="http://schemas.openxmlformats.org/officeDocument/2006/relationships" r:id="Re06af16fdd654ae6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0" hidden="0" customWidth="1"/>
    <x:col min="4" max="4" width="22" hidden="0" customWidth="1"/>
    <x:col min="5" max="5" width="22" hidden="0" customWidth="1"/>
  </x:cols>
  <x:sheetData>
    <x:row r="1" ht="30" customHeight="1">
      <x:c r="A1" s="5" t="str">
        <x:v>Package build</x:v>
      </x:c>
      <x:c r="B1" s="3"/>
      <x:c r="C1" s="3"/>
      <x:c r="D1" s="3"/>
      <x:c r="E1" s="3"/>
    </x:row>
    <x:row r="2" ht="30" customHeight="1">
      <x:c r="A2" s="7" t="str">
        <x:v>Quarterly return units are spread at 1/3 per monthly retainer for three specified families; actual applicable schedule must be agreed.</x:v>
      </x:c>
      <x:c r="B2" s="3"/>
      <x:c r="C2" s="3"/>
      <x:c r="D2" s="3"/>
      <x:c r="E2" s="3"/>
    </x:row>
    <x:row r="3">
      <x:c r="A3" s="3"/>
      <x:c r="B3" s="3"/>
      <x:c r="C3" s="3"/>
      <x:c r="D3" s="3"/>
      <x:c r="E3" s="3"/>
    </x:row>
    <x:row r="4" ht="45" customHeight="1">
      <x:c r="A4" s="13" t="str">
        <x:v>Package ID</x:v>
      </x:c>
      <x:c r="B4" s="14" t="str">
        <x:v>Work unit</x:v>
      </x:c>
      <x:c r="C4" s="14" t="str">
        <x:v>Quantity / billing period</x:v>
      </x:c>
      <x:c r="D4" s="14" t="str">
        <x:v>Direct low PHP</x:v>
      </x:c>
      <x:c r="E4" s="15" t="str">
        <x:v>Direct high PHP</x:v>
      </x:c>
    </x:row>
    <x:row r="5" ht="29" customHeight="1">
      <x:c r="A5" s="3" t="str">
        <x:v>PK01</x:v>
      </x:c>
      <x:c r="B5" s="3" t="str">
        <x:v>NAV01</x:v>
      </x:c>
      <x:c r="C5" s="23" t="n">
        <x:v>0.5</x:v>
      </x:c>
      <x:c r="D5" s="16" t="n">
        <x:f>C5*INDEX('Service costs'!$H$5:$H$40,MATCH(B5,'Service costs'!$A$5:$A$40,0))</x:f>
        <x:v>880</x:v>
      </x:c>
      <x:c r="E5" s="16" t="n">
        <x:f>C5*INDEX('Service costs'!$I$5:$I$40,MATCH(B5,'Service costs'!$A$5:$A$40,0))</x:f>
        <x:v>1480</x:v>
      </x:c>
    </x:row>
    <x:row r="6" ht="29" customHeight="1">
      <x:c r="A6" s="3" t="str">
        <x:v>PK01</x:v>
      </x:c>
      <x:c r="B6" s="3" t="str">
        <x:v>REG01</x:v>
      </x:c>
      <x:c r="C6" s="23" t="n">
        <x:v>1</x:v>
      </x:c>
      <x:c r="D6" s="16" t="n">
        <x:f>C6*INDEX('Service costs'!$H$5:$H$40,MATCH(B6,'Service costs'!$A$5:$A$40,0))</x:f>
        <x:v>890</x:v>
      </x:c>
      <x:c r="E6" s="16" t="n">
        <x:f>C6*INDEX('Service costs'!$I$5:$I$40,MATCH(B6,'Service costs'!$A$5:$A$40,0))</x:f>
        <x:v>1330</x:v>
      </x:c>
    </x:row>
    <x:row r="7" ht="29" customHeight="1">
      <x:c r="A7" s="3" t="str">
        <x:v>PK01</x:v>
      </x:c>
      <x:c r="B7" s="3" t="str">
        <x:v>REG03</x:v>
      </x:c>
      <x:c r="C7" s="23" t="n">
        <x:v>1</x:v>
      </x:c>
      <x:c r="D7" s="16" t="n">
        <x:f>C7*INDEX('Service costs'!$H$5:$H$40,MATCH(B7,'Service costs'!$A$5:$A$40,0))</x:f>
        <x:v>2620</x:v>
      </x:c>
      <x:c r="E7" s="16" t="n">
        <x:f>C7*INDEX('Service costs'!$I$5:$I$40,MATCH(B7,'Service costs'!$A$5:$A$40,0))</x:f>
        <x:v>4120</x:v>
      </x:c>
    </x:row>
    <x:row r="8" ht="29" customHeight="1">
      <x:c r="A8" s="3" t="str">
        <x:v>PK01</x:v>
      </x:c>
      <x:c r="B8" s="3" t="str">
        <x:v>REG04</x:v>
      </x:c>
      <x:c r="C8" s="23" t="n">
        <x:v>1</x:v>
      </x:c>
      <x:c r="D8" s="16" t="n">
        <x:f>C8*INDEX('Service costs'!$H$5:$H$40,MATCH(B8,'Service costs'!$A$5:$A$40,0))</x:f>
        <x:v>1550</x:v>
      </x:c>
      <x:c r="E8" s="16" t="n">
        <x:f>C8*INDEX('Service costs'!$I$5:$I$40,MATCH(B8,'Service costs'!$A$5:$A$40,0))</x:f>
        <x:v>2650</x:v>
      </x:c>
    </x:row>
    <x:row r="9" ht="29" customHeight="1">
      <x:c r="A9" s="3" t="str">
        <x:v>PK01</x:v>
      </x:c>
      <x:c r="B9" s="3" t="str">
        <x:v>INV01</x:v>
      </x:c>
      <x:c r="C9" s="23" t="n">
        <x:v>1</x:v>
      </x:c>
      <x:c r="D9" s="16" t="n">
        <x:f>C9*INDEX('Service costs'!$H$5:$H$40,MATCH(B9,'Service costs'!$A$5:$A$40,0))</x:f>
        <x:v>2010</x:v>
      </x:c>
      <x:c r="E9" s="16" t="n">
        <x:f>C9*INDEX('Service costs'!$I$5:$I$40,MATCH(B9,'Service costs'!$A$5:$A$40,0))</x:f>
        <x:v>3510</x:v>
      </x:c>
    </x:row>
    <x:row r="10" ht="29" customHeight="1">
      <x:c r="A10" s="3" t="str">
        <x:v>PK02</x:v>
      </x:c>
      <x:c r="B10" s="3" t="str">
        <x:v>BK01</x:v>
      </x:c>
      <x:c r="C10" s="23" t="n">
        <x:v>1</x:v>
      </x:c>
      <x:c r="D10" s="16" t="n">
        <x:f>C10*INDEX('Service costs'!$H$5:$H$40,MATCH(B10,'Service costs'!$A$5:$A$40,0))</x:f>
        <x:v>3220</x:v>
      </x:c>
      <x:c r="E10" s="16" t="n">
        <x:f>C10*INDEX('Service costs'!$I$5:$I$40,MATCH(B10,'Service costs'!$A$5:$A$40,0))</x:f>
        <x:v>4620</x:v>
      </x:c>
    </x:row>
    <x:row r="11" ht="29" customHeight="1">
      <x:c r="A11" s="3" t="str">
        <x:v>PK02</x:v>
      </x:c>
      <x:c r="B11" s="3" t="str">
        <x:v>TX02</x:v>
      </x:c>
      <x:c r="C11" s="23" t="n">
        <x:v>0.3333333333333333</x:v>
      </x:c>
      <x:c r="D11" s="16" t="n">
        <x:f>C11*INDEX('Service costs'!$H$5:$H$40,MATCH(B11,'Service costs'!$A$5:$A$40,0))</x:f>
        <x:v>520</x:v>
      </x:c>
      <x:c r="E11" s="16" t="n">
        <x:f>C11*INDEX('Service costs'!$I$5:$I$40,MATCH(B11,'Service costs'!$A$5:$A$40,0))</x:f>
        <x:v>853.3333333333333</x:v>
      </x:c>
    </x:row>
    <x:row r="12" ht="29" customHeight="1">
      <x:c r="A12" s="3" t="str">
        <x:v>PK02</x:v>
      </x:c>
      <x:c r="B12" s="3" t="str">
        <x:v>TX03</x:v>
      </x:c>
      <x:c r="C12" s="23" t="n">
        <x:v>0.3333333333333333</x:v>
      </x:c>
      <x:c r="D12" s="16" t="n">
        <x:f>C12*INDEX('Service costs'!$H$5:$H$40,MATCH(B12,'Service costs'!$A$5:$A$40,0))</x:f>
        <x:v>670</x:v>
      </x:c>
      <x:c r="E12" s="16" t="n">
        <x:f>C12*INDEX('Service costs'!$I$5:$I$40,MATCH(B12,'Service costs'!$A$5:$A$40,0))</x:f>
        <x:v>1170</x:v>
      </x:c>
    </x:row>
    <x:row r="13" ht="29" customHeight="1">
      <x:c r="A13" s="3" t="str">
        <x:v>PK02</x:v>
      </x:c>
      <x:c r="B13" s="3" t="str">
        <x:v>TX04</x:v>
      </x:c>
      <x:c r="C13" s="23" t="n">
        <x:v>0.3333333333333333</x:v>
      </x:c>
      <x:c r="D13" s="16" t="n">
        <x:f>C13*INDEX('Service costs'!$H$5:$H$40,MATCH(B13,'Service costs'!$A$5:$A$40,0))</x:f>
        <x:v>670</x:v>
      </x:c>
      <x:c r="E13" s="16" t="n">
        <x:f>C13*INDEX('Service costs'!$I$5:$I$40,MATCH(B13,'Service costs'!$A$5:$A$40,0))</x:f>
        <x:v>1003.3333333333333</x:v>
      </x:c>
    </x:row>
    <x:row r="14" ht="29" customHeight="1">
      <x:c r="A14" s="3" t="str">
        <x:v>PK03</x:v>
      </x:c>
      <x:c r="B14" s="3" t="str">
        <x:v>NAV01</x:v>
      </x:c>
      <x:c r="C14" s="23" t="n">
        <x:v>0.5</x:v>
      </x:c>
      <x:c r="D14" s="16" t="n">
        <x:f>C14*INDEX('Service costs'!$H$5:$H$40,MATCH(B14,'Service costs'!$A$5:$A$40,0))</x:f>
        <x:v>880</x:v>
      </x:c>
      <x:c r="E14" s="16" t="n">
        <x:f>C14*INDEX('Service costs'!$I$5:$I$40,MATCH(B14,'Service costs'!$A$5:$A$40,0))</x:f>
        <x:v>1480</x:v>
      </x:c>
    </x:row>
    <x:row r="15" ht="29" customHeight="1">
      <x:c r="A15" s="3" t="str">
        <x:v>PK03</x:v>
      </x:c>
      <x:c r="B15" s="3" t="str">
        <x:v>TX01</x:v>
      </x:c>
      <x:c r="C15" s="23" t="n">
        <x:v>1</x:v>
      </x:c>
      <x:c r="D15" s="16" t="n">
        <x:f>C15*INDEX('Service costs'!$H$5:$H$40,MATCH(B15,'Service costs'!$A$5:$A$40,0))</x:f>
        <x:v>4310</x:v>
      </x:c>
      <x:c r="E15" s="16" t="n">
        <x:f>C15*INDEX('Service costs'!$I$5:$I$40,MATCH(B15,'Service costs'!$A$5:$A$40,0))</x:f>
        <x:v>6710</x:v>
      </x:c>
    </x:row>
    <x:row r="16" ht="29" customHeight="1">
      <x:c r="A16" s="3" t="str">
        <x:v>PK04</x:v>
      </x:c>
      <x:c r="B16" s="3" t="str">
        <x:v>BK01</x:v>
      </x:c>
      <x:c r="C16" s="23" t="n">
        <x:v>1</x:v>
      </x:c>
      <x:c r="D16" s="16" t="n">
        <x:f>C16*INDEX('Service costs'!$H$5:$H$40,MATCH(B16,'Service costs'!$A$5:$A$40,0))</x:f>
        <x:v>3220</x:v>
      </x:c>
      <x:c r="E16" s="16" t="n">
        <x:f>C16*INDEX('Service costs'!$I$5:$I$40,MATCH(B16,'Service costs'!$A$5:$A$40,0))</x:f>
        <x:v>4620</x:v>
      </x:c>
    </x:row>
    <x:row r="17" ht="29" customHeight="1">
      <x:c r="A17" s="3" t="str">
        <x:v>PK04</x:v>
      </x:c>
      <x:c r="B17" s="3" t="str">
        <x:v>TX02</x:v>
      </x:c>
      <x:c r="C17" s="23" t="n">
        <x:v>0.3333333333333333</x:v>
      </x:c>
      <x:c r="D17" s="16" t="n">
        <x:f>C17*INDEX('Service costs'!$H$5:$H$40,MATCH(B17,'Service costs'!$A$5:$A$40,0))</x:f>
        <x:v>520</x:v>
      </x:c>
      <x:c r="E17" s="16" t="n">
        <x:f>C17*INDEX('Service costs'!$I$5:$I$40,MATCH(B17,'Service costs'!$A$5:$A$40,0))</x:f>
        <x:v>853.3333333333333</x:v>
      </x:c>
    </x:row>
    <x:row r="18" ht="29" customHeight="1">
      <x:c r="A18" s="3" t="str">
        <x:v>PK04</x:v>
      </x:c>
      <x:c r="B18" s="3" t="str">
        <x:v>TX03</x:v>
      </x:c>
      <x:c r="C18" s="23" t="n">
        <x:v>0.3333333333333333</x:v>
      </x:c>
      <x:c r="D18" s="16" t="n">
        <x:f>C18*INDEX('Service costs'!$H$5:$H$40,MATCH(B18,'Service costs'!$A$5:$A$40,0))</x:f>
        <x:v>670</x:v>
      </x:c>
      <x:c r="E18" s="16" t="n">
        <x:f>C18*INDEX('Service costs'!$I$5:$I$40,MATCH(B18,'Service costs'!$A$5:$A$40,0))</x:f>
        <x:v>1170</x:v>
      </x:c>
    </x:row>
    <x:row r="19" ht="29" customHeight="1">
      <x:c r="A19" s="3" t="str">
        <x:v>PK04</x:v>
      </x:c>
      <x:c r="B19" s="3" t="str">
        <x:v>TX04</x:v>
      </x:c>
      <x:c r="C19" s="23" t="n">
        <x:v>0.3333333333333333</x:v>
      </x:c>
      <x:c r="D19" s="16" t="n">
        <x:f>C19*INDEX('Service costs'!$H$5:$H$40,MATCH(B19,'Service costs'!$A$5:$A$40,0))</x:f>
        <x:v>670</x:v>
      </x:c>
      <x:c r="E19" s="16" t="n">
        <x:f>C19*INDEX('Service costs'!$I$5:$I$40,MATCH(B19,'Service costs'!$A$5:$A$40,0))</x:f>
        <x:v>1003.3333333333333</x:v>
      </x:c>
    </x:row>
    <x:row r="20" ht="29" customHeight="1">
      <x:c r="A20" s="3" t="str">
        <x:v>PK04</x:v>
      </x:c>
      <x:c r="B20" s="3" t="str">
        <x:v>PLT01</x:v>
      </x:c>
      <x:c r="C20" s="23" t="n">
        <x:v>1</x:v>
      </x:c>
      <x:c r="D20" s="16" t="n">
        <x:f>C20*INDEX('Service costs'!$H$5:$H$40,MATCH(B20,'Service costs'!$A$5:$A$40,0))</x:f>
        <x:v>855</x:v>
      </x:c>
      <x:c r="E20" s="16" t="n">
        <x:f>C20*INDEX('Service costs'!$I$5:$I$40,MATCH(B20,'Service costs'!$A$5:$A$40,0))</x:f>
        <x:v>1380</x:v>
      </x:c>
    </x:row>
    <x:row r="21" ht="29" customHeight="1">
      <x:c r="A21" s="3" t="str">
        <x:v>PK05</x:v>
      </x:c>
      <x:c r="B21" s="3" t="str">
        <x:v>PAY02</x:v>
      </x:c>
      <x:c r="C21" s="23" t="n">
        <x:v>2</x:v>
      </x:c>
      <x:c r="D21" s="16" t="n">
        <x:f>C21*INDEX('Service costs'!$H$5:$H$40,MATCH(B21,'Service costs'!$A$5:$A$40,0))</x:f>
        <x:v>1310</x:v>
      </x:c>
      <x:c r="E21" s="16" t="n">
        <x:f>C21*INDEX('Service costs'!$I$5:$I$40,MATCH(B21,'Service costs'!$A$5:$A$40,0))</x:f>
        <x:v>1810</x:v>
      </x:c>
    </x:row>
    <x:row r="22" ht="29" customHeight="1">
      <x:c r="A22" s="3" t="str">
        <x:v>PK05</x:v>
      </x:c>
      <x:c r="B22" s="3" t="str">
        <x:v>PAY03</x:v>
      </x:c>
      <x:c r="C22" s="23" t="n">
        <x:v>1</x:v>
      </x:c>
      <x:c r="D22" s="16" t="n">
        <x:f>C22*INDEX('Service costs'!$H$5:$H$40,MATCH(B22,'Service costs'!$A$5:$A$40,0))</x:f>
        <x:v>655</x:v>
      </x:c>
      <x:c r="E22" s="16" t="n">
        <x:f>C22*INDEX('Service costs'!$I$5:$I$40,MATCH(B22,'Service costs'!$A$5:$A$40,0))</x:f>
        <x:v>905</x:v>
      </x:c>
    </x:row>
    <x:row r="23" ht="29" customHeight="1">
      <x:c r="A23" s="3" t="str">
        <x:v>PK06</x:v>
      </x:c>
      <x:c r="B23" s="3" t="str">
        <x:v>TX05</x:v>
      </x:c>
      <x:c r="C23" s="23" t="n">
        <x:v>1</x:v>
      </x:c>
      <x:c r="D23" s="16" t="n">
        <x:f>C23*INDEX('Service costs'!$H$5:$H$40,MATCH(B23,'Service costs'!$A$5:$A$40,0))</x:f>
        <x:v>4020</x:v>
      </x:c>
      <x:c r="E23" s="16" t="n">
        <x:f>C23*INDEX('Service costs'!$I$5:$I$40,MATCH(B23,'Service costs'!$A$5:$A$40,0))</x:f>
        <x:v>7020</x:v>
      </x:c>
    </x:row>
    <x:row r="24" ht="29" customHeight="1">
      <x:c r="A24" s="3" t="str">
        <x:v>PK06</x:v>
      </x:c>
      <x:c r="B24" s="3" t="str">
        <x:v>TX02</x:v>
      </x:c>
      <x:c r="C24" s="23" t="n">
        <x:v>1</x:v>
      </x:c>
      <x:c r="D24" s="16" t="n">
        <x:f>C24*INDEX('Service costs'!$H$5:$H$40,MATCH(B24,'Service costs'!$A$5:$A$40,0))</x:f>
        <x:v>1560</x:v>
      </x:c>
      <x:c r="E24" s="16" t="n">
        <x:f>C24*INDEX('Service costs'!$I$5:$I$40,MATCH(B24,'Service costs'!$A$5:$A$40,0))</x:f>
        <x:v>2560</x:v>
      </x:c>
    </x:row>
    <x:row r="25" ht="29" customHeight="1">
      <x:c r="A25" s="3" t="str">
        <x:v>PK06</x:v>
      </x:c>
      <x:c r="B25" s="3" t="str">
        <x:v>SEC01</x:v>
      </x:c>
      <x:c r="C25" s="23" t="n">
        <x:v>1</x:v>
      </x:c>
      <x:c r="D25" s="16" t="n">
        <x:f>C25*INDEX('Service costs'!$H$5:$H$40,MATCH(B25,'Service costs'!$A$5:$A$40,0))</x:f>
        <x:v>2820</x:v>
      </x:c>
      <x:c r="E25" s="16" t="n">
        <x:f>C25*INDEX('Service costs'!$I$5:$I$40,MATCH(B25,'Service costs'!$A$5:$A$40,0))</x:f>
        <x:v>5370</x:v>
      </x:c>
    </x:row>
    <x:row r="26" ht="29" customHeight="1">
      <x:c r="A26" s="3" t="str">
        <x:v>PK06</x:v>
      </x:c>
      <x:c r="B26" s="3" t="str">
        <x:v>SEC02</x:v>
      </x:c>
      <x:c r="C26" s="23" t="n">
        <x:v>1</x:v>
      </x:c>
      <x:c r="D26" s="16" t="n">
        <x:f>C26*INDEX('Service costs'!$H$5:$H$40,MATCH(B26,'Service costs'!$A$5:$A$40,0))</x:f>
        <x:v>7820</x:v>
      </x:c>
      <x:c r="E26" s="16" t="n">
        <x:f>C26*INDEX('Service costs'!$I$5:$I$40,MATCH(B26,'Service costs'!$A$5:$A$40,0))</x:f>
        <x:v>13820</x:v>
      </x:c>
    </x:row>
    <x:row r="27" ht="29" customHeight="1">
      <x:c r="A27" s="3" t="str">
        <x:v>PK06</x:v>
      </x:c>
      <x:c r="B27" s="3" t="str">
        <x:v>SEC03</x:v>
      </x:c>
      <x:c r="C27" s="23" t="n">
        <x:v>1</x:v>
      </x:c>
      <x:c r="D27" s="16" t="n">
        <x:f>C27*INDEX('Service costs'!$H$5:$H$40,MATCH(B27,'Service costs'!$A$5:$A$40,0))</x:f>
        <x:v>2820</x:v>
      </x:c>
      <x:c r="E27" s="16" t="n">
        <x:f>C27*INDEX('Service costs'!$I$5:$I$40,MATCH(B27,'Service costs'!$A$5:$A$40,0))</x:f>
        <x:v>6220</x:v>
      </x:c>
    </x:row>
    <x:row r="28" ht="29" customHeight="1">
      <x:c r="A28" s="3" t="str">
        <x:v>PK07</x:v>
      </x:c>
      <x:c r="B28" s="3" t="str">
        <x:v>REM01</x:v>
      </x:c>
      <x:c r="C28" s="23" t="n">
        <x:v>1</x:v>
      </x:c>
      <x:c r="D28" s="16" t="n">
        <x:f>C28*INDEX('Service costs'!$H$5:$H$40,MATCH(B28,'Service costs'!$A$5:$A$40,0))</x:f>
        <x:v>5620</x:v>
      </x:c>
      <x:c r="E28" s="16" t="n">
        <x:f>C28*INDEX('Service costs'!$I$5:$I$40,MATCH(B28,'Service costs'!$A$5:$A$40,0))</x:f>
        <x:v>11620</x:v>
      </x:c>
    </x:row>
    <x:row r="29" ht="29" customHeight="1">
      <x:c r="A29" s="3" t="str">
        <x:v>PK07</x:v>
      </x:c>
      <x:c r="B29" s="3" t="str">
        <x:v>BK03</x:v>
      </x:c>
      <x:c r="C29" s="23" t="n">
        <x:v>3</x:v>
      </x:c>
      <x:c r="D29" s="16" t="n">
        <x:f>C29*INDEX('Service costs'!$H$5:$H$40,MATCH(B29,'Service costs'!$A$5:$A$40,0))</x:f>
        <x:v>14460</x:v>
      </x:c>
      <x:c r="E29" s="16" t="n">
        <x:f>C29*INDEX('Service costs'!$I$5:$I$40,MATCH(B29,'Service costs'!$A$5:$A$40,0))</x:f>
        <x:v>22860</x:v>
      </x:c>
    </x:row>
    <x:row r="30" ht="29" customHeight="1">
      <x:c r="A30" s="3" t="str">
        <x:v>PK07</x:v>
      </x:c>
      <x:c r="B30" s="3" t="str">
        <x:v>REM02</x:v>
      </x:c>
      <x:c r="C30" s="23" t="n">
        <x:v>3</x:v>
      </x:c>
      <x:c r="D30" s="16" t="n">
        <x:f>C30*INDEX('Service costs'!$H$5:$H$40,MATCH(B30,'Service costs'!$A$5:$A$40,0))</x:f>
        <x:v>7860</x:v>
      </x:c>
      <x:c r="E30" s="16" t="n">
        <x:f>C30*INDEX('Service costs'!$I$5:$I$40,MATCH(B30,'Service costs'!$A$5:$A$40,0))</x:f>
        <x:v>12360</x:v>
      </x:c>
    </x:row>
    <x:row r="31" ht="29" customHeight="1">
      <x:c r="A31" s="3" t="str">
        <x:v>PK08</x:v>
      </x:c>
      <x:c r="B31" s="3" t="str">
        <x:v>FOR01</x:v>
      </x:c>
      <x:c r="C31" s="23" t="n">
        <x:v>1</x:v>
      </x:c>
      <x:c r="D31" s="16" t="n">
        <x:f>C31*INDEX('Service costs'!$H$5:$H$40,MATCH(B31,'Service costs'!$A$5:$A$40,0))</x:f>
        <x:v>8920</x:v>
      </x:c>
      <x:c r="E31" s="16" t="n">
        <x:f>C31*INDEX('Service costs'!$I$5:$I$40,MATCH(B31,'Service costs'!$A$5:$A$40,0))</x:f>
        <x:v>14920</x:v>
      </x:c>
    </x:row>
    <x:row r="32" ht="29" customHeight="1">
      <x:c r="A32" s="3" t="str">
        <x:v>PK08</x:v>
      </x:c>
      <x:c r="B32" s="3" t="str">
        <x:v>NAV01</x:v>
      </x:c>
      <x:c r="C32" s="23" t="n">
        <x:v>0.5</x:v>
      </x:c>
      <x:c r="D32" s="16" t="n">
        <x:f>C32*INDEX('Service costs'!$H$5:$H$40,MATCH(B32,'Service costs'!$A$5:$A$40,0))</x:f>
        <x:v>880</x:v>
      </x:c>
      <x:c r="E32" s="16" t="n">
        <x:f>C32*INDEX('Service costs'!$I$5:$I$40,MATCH(B32,'Service costs'!$A$5:$A$40,0))</x:f>
        <x:v>1480</x:v>
      </x:c>
    </x:row>
    <x:row r="33" ht="29" customHeight="1">
      <x:c r="A33" s="3" t="str">
        <x:v>PK09</x:v>
      </x:c>
      <x:c r="B33" s="3" t="str">
        <x:v>NAV01</x:v>
      </x:c>
      <x:c r="C33" s="23" t="n">
        <x:v>0.5</x:v>
      </x:c>
      <x:c r="D33" s="16" t="n">
        <x:f>C33*INDEX('Service costs'!$H$5:$H$40,MATCH(B33,'Service costs'!$A$5:$A$40,0))</x:f>
        <x:v>880</x:v>
      </x:c>
      <x:c r="E33" s="16" t="n">
        <x:f>C33*INDEX('Service costs'!$I$5:$I$40,MATCH(B33,'Service costs'!$A$5:$A$40,0))</x:f>
        <x:v>1480</x:v>
      </x:c>
    </x:row>
    <x:row r="34" ht="29" customHeight="1">
      <x:c r="A34" s="3" t="str">
        <x:v>PK09</x:v>
      </x:c>
      <x:c r="B34" s="3" t="str">
        <x:v>CLS01</x:v>
      </x:c>
      <x:c r="C34" s="23" t="n">
        <x:v>1</x:v>
      </x:c>
      <x:c r="D34" s="16" t="n">
        <x:f>C34*INDEX('Service costs'!$H$5:$H$40,MATCH(B34,'Service costs'!$A$5:$A$40,0))</x:f>
        <x:v>5620</x:v>
      </x:c>
      <x:c r="E34" s="16" t="n">
        <x:f>C34*INDEX('Service costs'!$I$5:$I$40,MATCH(B34,'Service costs'!$A$5:$A$40,0))</x:f>
        <x:v>11620</x:v>
      </x:c>
    </x:row>
    <x:row r="35" ht="29" customHeight="1">
      <x:c r="A35" s="3" t="str">
        <x:v>PK09</x:v>
      </x:c>
      <x:c r="B35" s="3" t="str">
        <x:v>CLS02</x:v>
      </x:c>
      <x:c r="C35" s="23" t="n">
        <x:v>1</x:v>
      </x:c>
      <x:c r="D35" s="16" t="n">
        <x:f>C35*INDEX('Service costs'!$H$5:$H$40,MATCH(B35,'Service costs'!$A$5:$A$40,0))</x:f>
        <x:v>4660</x:v>
      </x:c>
      <x:c r="E35" s="16" t="n">
        <x:f>C35*INDEX('Service costs'!$I$5:$I$40,MATCH(B35,'Service costs'!$A$5:$A$40,0))</x:f>
        <x:v>6860</x:v>
      </x:c>
    </x:row>
    <x:row r="36" ht="29" customHeight="1">
      <x:c r="A36" s="3" t="str">
        <x:v>PK10</x:v>
      </x:c>
      <x:c r="B36" s="3" t="str">
        <x:v>BK01</x:v>
      </x:c>
      <x:c r="C36" s="23" t="n">
        <x:v>1</x:v>
      </x:c>
      <x:c r="D36" s="16" t="n">
        <x:f>C36*INDEX('Service costs'!$H$5:$H$40,MATCH(B36,'Service costs'!$A$5:$A$40,0))</x:f>
        <x:v>3220</x:v>
      </x:c>
      <x:c r="E36" s="16" t="n">
        <x:f>C36*INDEX('Service costs'!$I$5:$I$40,MATCH(B36,'Service costs'!$A$5:$A$40,0))</x:f>
        <x:v>4620</x:v>
      </x:c>
    </x:row>
    <x:row r="37" ht="29" customHeight="1">
      <x:c r="A37" s="3" t="str">
        <x:v>PK10</x:v>
      </x:c>
      <x:c r="B37" s="3" t="str">
        <x:v>TX02</x:v>
      </x:c>
      <x:c r="C37" s="23" t="n">
        <x:v>0.3333333333333333</x:v>
      </x:c>
      <x:c r="D37" s="16" t="n">
        <x:f>C37*INDEX('Service costs'!$H$5:$H$40,MATCH(B37,'Service costs'!$A$5:$A$40,0))</x:f>
        <x:v>520</x:v>
      </x:c>
      <x:c r="E37" s="16" t="n">
        <x:f>C37*INDEX('Service costs'!$I$5:$I$40,MATCH(B37,'Service costs'!$A$5:$A$40,0))</x:f>
        <x:v>853.3333333333333</x:v>
      </x:c>
    </x:row>
    <x:row r="38" ht="29" customHeight="1">
      <x:c r="A38" s="3" t="str">
        <x:v>PK10</x:v>
      </x:c>
      <x:c r="B38" s="3" t="str">
        <x:v>TX03</x:v>
      </x:c>
      <x:c r="C38" s="23" t="n">
        <x:v>0.3333333333333333</x:v>
      </x:c>
      <x:c r="D38" s="16" t="n">
        <x:f>C38*INDEX('Service costs'!$H$5:$H$40,MATCH(B38,'Service costs'!$A$5:$A$40,0))</x:f>
        <x:v>670</x:v>
      </x:c>
      <x:c r="E38" s="16" t="n">
        <x:f>C38*INDEX('Service costs'!$I$5:$I$40,MATCH(B38,'Service costs'!$A$5:$A$40,0))</x:f>
        <x:v>1170</x:v>
      </x:c>
    </x:row>
    <x:row r="39" ht="29" customHeight="1">
      <x:c r="A39" s="3" t="str">
        <x:v>PK10</x:v>
      </x:c>
      <x:c r="B39" s="3" t="str">
        <x:v>TX04</x:v>
      </x:c>
      <x:c r="C39" s="23" t="n">
        <x:v>0.3333333333333333</x:v>
      </x:c>
      <x:c r="D39" s="16" t="n">
        <x:f>C39*INDEX('Service costs'!$H$5:$H$40,MATCH(B39,'Service costs'!$A$5:$A$40,0))</x:f>
        <x:v>670</x:v>
      </x:c>
      <x:c r="E39" s="16" t="n">
        <x:f>C39*INDEX('Service costs'!$I$5:$I$40,MATCH(B39,'Service costs'!$A$5:$A$40,0))</x:f>
        <x:v>1003.3333333333333</x:v>
      </x:c>
    </x:row>
    <x:row r="40" ht="29" customHeight="1">
      <x:c r="A40" s="3" t="str">
        <x:v>PK10</x:v>
      </x:c>
      <x:c r="B40" s="3" t="str">
        <x:v>FIN01</x:v>
      </x:c>
      <x:c r="C40" s="23" t="n">
        <x:v>1</x:v>
      </x:c>
      <x:c r="D40" s="16" t="n">
        <x:f>C40*INDEX('Service costs'!$H$5:$H$40,MATCH(B40,'Service costs'!$A$5:$A$40,0))</x:f>
        <x:v>3810</x:v>
      </x:c>
      <x:c r="E40" s="16" t="n">
        <x:f>C40*INDEX('Service costs'!$I$5:$I$40,MATCH(B40,'Service costs'!$A$5:$A$40,0))</x:f>
        <x:v>6610</x:v>
      </x:c>
    </x:row>
  </x:sheetData>
  <x:pageMargins left="0.7" right="0.7" top="0.75" bottom="0.75" header="0.3" footer="0.3"/>
  <x:tableParts count="1">
    <x:tablePart xmlns:r="http://schemas.openxmlformats.org/officeDocument/2006/relationships" r:id="R5bce534dd6dc4f57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3" hidden="0" customWidth="1"/>
    <x:col min="2" max="2" width="86" hidden="0" customWidth="1"/>
    <x:col min="3" max="3" width="58" hidden="0" customWidth="1"/>
    <x:col min="4" max="4" width="63" hidden="0" customWidth="1"/>
  </x:cols>
  <x:sheetData>
    <x:row r="1" ht="30" customHeight="1">
      <x:c r="A1" s="5" t="str">
        <x:v>Pricing policy</x:v>
      </x:c>
      <x:c r="B1" s="3"/>
      <x:c r="C1" s="3"/>
      <x:c r="D1" s="3"/>
    </x:row>
    <x:row r="2" ht="30" customHeight="1">
      <x:c r="A2" s="7" t="str">
        <x:v>Proposed operating policy and source evidence. No national average, verified partner payout or approved Babylon rate card is asserted.</x:v>
      </x:c>
      <x:c r="B2" s="3"/>
      <x:c r="C2" s="3"/>
      <x:c r="D2" s="3"/>
    </x:row>
    <x:row r="3">
      <x:c r="A3" s="3"/>
      <x:c r="B3" s="3"/>
      <x:c r="C3" s="3"/>
      <x:c r="D3" s="3"/>
    </x:row>
    <x:row r="4" ht="45" customHeight="1">
      <x:c r="A4" s="13" t="str">
        <x:v>Step / source</x:v>
      </x:c>
      <x:c r="B4" s="14" t="str">
        <x:v>Rule or evidence</x:v>
      </x:c>
      <x:c r="C4" s="14" t="str">
        <x:v>Proposed owner / URL</x:v>
      </x:c>
      <x:c r="D4" s="15" t="str">
        <x:v>Output or limitation</x:v>
      </x:c>
    </x:row>
    <x:row r="5" ht="36" customHeight="1">
      <x:c r="A5" s="3" t="str">
        <x:v>1. Define units</x:v>
      </x:c>
      <x:c r="B5" s="3" t="str">
        <x:v>Use entry, account, employee, pay run, return instance, entity, site, historical month and advice session. Never equate revenue with workload.</x:v>
      </x:c>
      <x:c r="C5" s="3" t="str">
        <x:v>Service owner</x:v>
      </x:c>
      <x:c r="D5" s="3" t="str">
        <x:v>A service dictionary with boundaries</x:v>
      </x:c>
    </x:row>
    <x:row r="6" ht="36" customHeight="1">
      <x:c r="A6" s="3" t="str">
        <x:v>2. Calculate cost</x:v>
      </x:c>
      <x:c r="B6" s="3" t="str">
        <x:v>Sum delivery hours × delivery cost + review hours × reviewer cost + admin hours × admin cost. Count each canonical service/entity/period once.</x:v>
      </x:c>
      <x:c r="C6" s="3" t="str">
        <x:v>Pricing manager</x:v>
      </x:c>
      <x:c r="D6" s="3" t="str">
        <x:v>Traceable direct cost per scoped job</x:v>
      </x:c>
    </x:row>
    <x:row r="7" ht="36" customHeight="1">
      <x:c r="A7" s="3" t="str">
        <x:v>3. Add operating cost</x:v>
      </x:c>
      <x:c r="B7" s="3" t="str">
        <x:v>Allocate overhead once as 15% of direct cost plus PHP600 per package period or project. Pilot assumptions, not audited costs.</x:v>
      </x:c>
      <x:c r="C7" s="3" t="str">
        <x:v>Finance manager</x:v>
      </x:c>
      <x:c r="D7" s="3" t="str">
        <x:v>Loaded cost</x:v>
      </x:c>
    </x:row>
    <x:row r="8" ht="36" customHeight="1">
      <x:c r="A8" s="3" t="str">
        <x:v>4. Price the scope</x:v>
      </x:c>
      <x:c r="B8" s="3" t="str">
        <x:v>Divide loaded cost by (1 − 35% target contribution margin). Round upwards to PHP500. Use low/high effort and a stated additional allowance for uncertain facts.</x:v>
      </x:c>
      <x:c r="C8" s="3" t="str">
        <x:v>Commercial lead</x:v>
      </x:c>
      <x:c r="D8" s="3" t="str">
        <x:v>A provisional range with caps and assumptions</x:v>
      </x:c>
    </x:row>
    <x:row r="9" ht="36" customHeight="1">
      <x:c r="A9" s="3" t="str">
        <x:v>5. Compare equivalent offers</x:v>
      </x:c>
      <x:c r="B9" s="3" t="str">
        <x:v>Check same currency, period, volume, outcomes, reviewer, fees and exclusions. Published starting prices are sanity checks, not a national norm or partner cost.</x:v>
      </x:c>
      <x:c r="C9" s="3" t="str">
        <x:v>Pricing manager</x:v>
      </x:c>
      <x:c r="D9" s="3" t="str">
        <x:v>Explain differences; avoid false comparisons</x:v>
      </x:c>
    </x:row>
    <x:row r="10" ht="36" customHeight="1">
      <x:c r="A10" s="3" t="str">
        <x:v>6. Quote in phases</x:v>
      </x:c>
      <x:c r="B10" s="3" t="str">
        <x:v>Known recurring work, one-time cleanup and optional specialist work remain separate. Urgent notice means a priced initial review, not an invented dispute outcome.</x:v>
      </x:c>
      <x:c r="C10" s="3" t="str">
        <x:v>Practice lead</x:v>
      </x:c>
      <x:c r="D10" s="3" t="str">
        <x:v>Founder sees which phase the budget buys</x:v>
      </x:c>
    </x:row>
    <x:row r="11" ht="36" customHeight="1">
      <x:c r="A11" s="3" t="str">
        <x:v>7. Learn from actual jobs</x:v>
      </x:c>
      <x:c r="B11" s="3" t="str">
        <x:v>Capture hours by work unit and role, realised cost, scope changes and quality. Review after 20–30 completed comparable jobs; widen the range while sample is small.</x:v>
      </x:c>
      <x:c r="C11" s="3" t="str">
        <x:v>Finance and quality leads</x:v>
      </x:c>
      <x:c r="D11" s="3" t="str">
        <x:v>Median and upper effort by segment; evidence-labelled parameters</x:v>
      </x:c>
    </x:row>
    <x:row r="12" ht="36" customHeight="1">
      <x:c r="A12" s="3" t="str">
        <x:v>8. Govern revisions</x:v>
      </x:c>
      <x:c r="B12" s="3" t="str">
        <x:v>Publish version/date/approver. Managers approve overrides and savings; experts approve applicability; specialists accept capacity and the engagement.</x:v>
      </x:c>
      <x:c r="C12" s="3" t="str">
        <x:v>Commercial and practice leads</x:v>
      </x:c>
      <x:c r="D12" s="3" t="str">
        <x:v>Auditable rate-card updates; no automatic unapproved price change</x:v>
      </x:c>
    </x:row>
    <x:row r="13" ht="50" customHeight="1">
      <x:c r="A13" s="3" t="str">
        <x:v>Scope reuse</x:v>
      </x:c>
      <x:c r="B13" s="3" t="str">
        <x:v>Select one monthly base: PK04 and PK10 already contain PK02 services. Union service/entity/actual period keys; credit genuine overlap. Different sites, returns and periods remain distinct.</x:v>
      </x:c>
      <x:c r="C13" s="3" t="str">
        <x:v>Commercial manager</x:v>
      </x:c>
      <x:c r="D13" s="3" t="str">
        <x:v>One charge for the same completed task</x:v>
      </x:c>
    </x:row>
    <x:row r="14" ht="36" customHeight="1">
      <x:c r="A14" s="3" t="str">
        <x:v>Phase pricing</x:v>
      </x:c>
      <x:c r="B14" s="3" t="str">
        <x:v>PK08 covers feasibility, not registration. PK07 with a notice quotes REM03 first; recovery is a separate budget. Annual audit is separately accepted.</x:v>
      </x:c>
      <x:c r="C14" s="3" t="str">
        <x:v>Practice lead</x:v>
      </x:c>
      <x:c r="D14" s="3" t="str">
        <x:v>A price now for a bounded phase</x:v>
      </x:c>
    </x:row>
    <x:row r="15" ht="50" customHeight="1">
      <x:c r="A15" s="3" t="str">
        <x:v>Catalogue</x:v>
      </x:c>
      <x:c r="B15" s="3" t="str">
        <x:v>Supplied tier prices cannot be assumed PHP per month or full-package fees. Confirm currency, period, tax basis, allowance, zero/negative meanings and included work.</x:v>
      </x:c>
      <x:c r="C15" s="3" t="str">
        <x:v>Catalogue owner</x:v>
      </x:c>
      <x:c r="D15" s="3" t="str">
        <x:v>Versioned approved catalogue mappings</x:v>
      </x:c>
    </x:row>
    <x:row r="16" ht="50" customHeight="1">
      <x:c r="A16" s="3" t="str">
        <x:v>Sources and exclusions</x:v>
      </x:c>
      <x:c r="B16" s="3" t="str">
        <x:v>Professional fee estimates only. Government fees, taxes, penalties, contributions, notarial/courier/travel costs, software and other third-party expenses are separate. Fee-tax treatment must be confirmed before a binding offer.</x:v>
      </x:c>
      <x:c r="C16" s="3" t="str">
        <x:v>Commercial manager</x:v>
      </x:c>
      <x:c r="D16" s="3" t="str">
        <x:v>Professional fee vs external charges</x:v>
      </x:c>
    </x:row>
    <x:row r="17" ht="36" customHeight="1">
      <x:c r="A17" s="3" t="str">
        <x:v>Supplied Babylon service catalogue</x:v>
      </x:c>
      <x:c r="B17" s="3" t="str">
        <x:v>Candidate service codes only. Original amounts retain unresolved currency, period and allowance metadata.</x:v>
      </x:c>
      <x:c r="C17" s="3" t="str">
        <x:v>https://docs.google.com/spreadsheets/d/1iYtjok4gUSDVVMZrtakvrnaV_cY-d-dh/edit?gid=1639385162</x:v>
      </x:c>
      <x:c r="D17" s="3" t="str">
        <x:v>Reviewed 2026-10-02; published prices are scope-dependent starting references</x:v>
      </x:c>
    </x:row>
    <x:row r="18" ht="36" customHeight="1">
      <x:c r="A18" s="3" t="str">
        <x:v>BGB advertised fees</x:v>
      </x:c>
      <x:c r="B18" s="3" t="str">
        <x:v>Scope-dependent published ranges; reviewed 2 Oct 2026. Different scope from these pilot packages.</x:v>
      </x:c>
      <x:c r="C18" s="3" t="str">
        <x:v>https://www.bgbservicesgroupinc.org/store</x:v>
      </x:c>
      <x:c r="D18" s="3" t="str">
        <x:v>Reviewed 2026-10-02; published prices are scope-dependent starting references</x:v>
      </x:c>
    </x:row>
    <x:row r="19" ht="36" customHeight="1">
      <x:c r="A19" s="3" t="str">
        <x:v>Comply.ph pricing</x:v>
      </x:c>
      <x:c r="B19" s="3" t="str">
        <x:v>Existing-company support from PHP8,000/month; new-company setup from PHP100,000. Starting prices with scope differences.</x:v>
      </x:c>
      <x:c r="C19" s="3" t="str">
        <x:v>https://comply.ph/pricing</x:v>
      </x:c>
      <x:c r="D19" s="3" t="str">
        <x:v>Reviewed 2026-10-02; published prices are scope-dependent starting references</x:v>
      </x:c>
    </x:row>
    <x:row r="20" ht="36" customHeight="1">
      <x:c r="A20" s="3" t="str">
        <x:v>Accounting Tax Service pricing</x:v>
      </x:c>
      <x:c r="B20" s="3" t="str">
        <x:v>Basic from PHP1,500/month; standard from PHP5,000/month. Starting rates and different allowances.</x:v>
      </x:c>
      <x:c r="C20" s="3" t="str">
        <x:v>https://www.acctgtaxservice.com/</x:v>
      </x:c>
      <x:c r="D20" s="3" t="str">
        <x:v>Reviewed 2026-10-02; published prices are scope-dependent starting references</x:v>
      </x:c>
    </x:row>
  </x:sheetData>
  <x:pageMargins left="0.7" right="0.7" top="0.75" bottom="0.75" header="0.3" footer="0.3"/>
  <x:tableParts count="1">
    <x:tablePart xmlns:r="http://schemas.openxmlformats.org/officeDocument/2006/relationships" r:id="R1f92f0f339224010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3" hidden="0" customWidth="1"/>
    <x:col min="4" max="4" width="20" hidden="0" customWidth="1"/>
    <x:col min="5" max="5" width="48" hidden="0" customWidth="1"/>
    <x:col min="6" max="6" width="16" hidden="0" customWidth="1"/>
    <x:col min="7" max="7" width="16" hidden="0" customWidth="1"/>
    <x:col min="8" max="8" width="16" hidden="0" customWidth="1"/>
    <x:col min="9" max="9" width="23" hidden="0" customWidth="1"/>
    <x:col min="10" max="10" width="23" hidden="0" customWidth="1"/>
    <x:col min="11" max="11" width="16" hidden="0" customWidth="1"/>
    <x:col min="12" max="12" width="60" hidden="0" customWidth="1"/>
  </x:cols>
  <x:sheetData>
    <x:row r="1" ht="30" customHeight="1">
      <x:c r="A1" s="5" t="str">
        <x:v>Job evidence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Blank actual-job collection template. Record component rows and a consistent job ID; allocated costs/fees must reconcile to the job total. Do not treat blank cells as zero-cost jobs.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45" customHeight="1">
      <x:c r="A4" s="13" t="str">
        <x:v>Job ID</x:v>
      </x:c>
      <x:c r="B4" s="14" t="str">
        <x:v>Work unit</x:v>
      </x:c>
      <x:c r="C4" s="14" t="str">
        <x:v>Actual period</x:v>
      </x:c>
      <x:c r="D4" s="14" t="str">
        <x:v>Volume / units</x:v>
      </x:c>
      <x:c r="E4" s="14" t="str">
        <x:v>Complexity facts</x:v>
      </x:c>
      <x:c r="F4" s="14" t="str">
        <x:v>Delivery h</x:v>
      </x:c>
      <x:c r="G4" s="14" t="str">
        <x:v>Review h</x:v>
      </x:c>
      <x:c r="H4" s="14" t="str">
        <x:v>Admin h</x:v>
      </x:c>
      <x:c r="I4" s="14" t="str">
        <x:v>Actual direct cost PHP</x:v>
      </x:c>
      <x:c r="J4" s="14" t="str">
        <x:v>Collected fee PHP</x:v>
      </x:c>
      <x:c r="K4" s="14" t="str">
        <x:v>Rework h</x:v>
      </x:c>
      <x:c r="L4" s="15" t="str">
        <x:v>Reason / completion evidence</x:v>
      </x:c>
    </x:row>
    <x:row r="5" ht="29" customHeight="1">
      <x:c r="A5" s="24"/>
      <x:c r="B5" s="24"/>
      <x:c r="C5" s="24"/>
      <x:c r="D5" s="24"/>
      <x:c r="E5" s="24"/>
      <x:c r="F5" s="25"/>
      <x:c r="G5" s="25"/>
      <x:c r="H5" s="25"/>
      <x:c r="I5" s="26"/>
      <x:c r="J5" s="26"/>
      <x:c r="K5" s="25"/>
      <x:c r="L5" s="24"/>
    </x:row>
    <x:row r="6" ht="29" customHeight="1">
      <x:c r="A6" s="24"/>
      <x:c r="B6" s="24"/>
      <x:c r="C6" s="24"/>
      <x:c r="D6" s="24"/>
      <x:c r="E6" s="24"/>
      <x:c r="F6" s="25"/>
      <x:c r="G6" s="25"/>
      <x:c r="H6" s="25"/>
      <x:c r="I6" s="26"/>
      <x:c r="J6" s="26"/>
      <x:c r="K6" s="25"/>
      <x:c r="L6" s="24"/>
    </x:row>
    <x:row r="7" ht="29" customHeight="1">
      <x:c r="A7" s="24"/>
      <x:c r="B7" s="24"/>
      <x:c r="C7" s="24"/>
      <x:c r="D7" s="24"/>
      <x:c r="E7" s="24"/>
      <x:c r="F7" s="25"/>
      <x:c r="G7" s="25"/>
      <x:c r="H7" s="25"/>
      <x:c r="I7" s="26"/>
      <x:c r="J7" s="26"/>
      <x:c r="K7" s="25"/>
      <x:c r="L7" s="24"/>
    </x:row>
    <x:row r="8" ht="29" customHeight="1">
      <x:c r="A8" s="24"/>
      <x:c r="B8" s="24"/>
      <x:c r="C8" s="24"/>
      <x:c r="D8" s="24"/>
      <x:c r="E8" s="24"/>
      <x:c r="F8" s="25"/>
      <x:c r="G8" s="25"/>
      <x:c r="H8" s="25"/>
      <x:c r="I8" s="26"/>
      <x:c r="J8" s="26"/>
      <x:c r="K8" s="25"/>
      <x:c r="L8" s="24"/>
    </x:row>
    <x:row r="9" ht="29" customHeight="1">
      <x:c r="A9" s="24"/>
      <x:c r="B9" s="24"/>
      <x:c r="C9" s="24"/>
      <x:c r="D9" s="24"/>
      <x:c r="E9" s="24"/>
      <x:c r="F9" s="25"/>
      <x:c r="G9" s="25"/>
      <x:c r="H9" s="25"/>
      <x:c r="I9" s="26"/>
      <x:c r="J9" s="26"/>
      <x:c r="K9" s="25"/>
      <x:c r="L9" s="24"/>
    </x:row>
    <x:row r="10" ht="29" customHeight="1">
      <x:c r="A10" s="24"/>
      <x:c r="B10" s="24"/>
      <x:c r="C10" s="24"/>
      <x:c r="D10" s="24"/>
      <x:c r="E10" s="24"/>
      <x:c r="F10" s="25"/>
      <x:c r="G10" s="25"/>
      <x:c r="H10" s="25"/>
      <x:c r="I10" s="26"/>
      <x:c r="J10" s="26"/>
      <x:c r="K10" s="25"/>
      <x:c r="L10" s="24"/>
    </x:row>
    <x:row r="11" ht="29" customHeight="1">
      <x:c r="A11" s="24"/>
      <x:c r="B11" s="24"/>
      <x:c r="C11" s="24"/>
      <x:c r="D11" s="24"/>
      <x:c r="E11" s="24"/>
      <x:c r="F11" s="25"/>
      <x:c r="G11" s="25"/>
      <x:c r="H11" s="25"/>
      <x:c r="I11" s="26"/>
      <x:c r="J11" s="26"/>
      <x:c r="K11" s="25"/>
      <x:c r="L11" s="24"/>
    </x:row>
    <x:row r="12" ht="29" customHeight="1">
      <x:c r="A12" s="24"/>
      <x:c r="B12" s="24"/>
      <x:c r="C12" s="24"/>
      <x:c r="D12" s="24"/>
      <x:c r="E12" s="24"/>
      <x:c r="F12" s="25"/>
      <x:c r="G12" s="25"/>
      <x:c r="H12" s="25"/>
      <x:c r="I12" s="26"/>
      <x:c r="J12" s="26"/>
      <x:c r="K12" s="25"/>
      <x:c r="L12" s="24"/>
    </x:row>
    <x:row r="13" ht="29" customHeight="1">
      <x:c r="A13" s="24"/>
      <x:c r="B13" s="24"/>
      <x:c r="C13" s="24"/>
      <x:c r="D13" s="24"/>
      <x:c r="E13" s="24"/>
      <x:c r="F13" s="25"/>
      <x:c r="G13" s="25"/>
      <x:c r="H13" s="25"/>
      <x:c r="I13" s="26"/>
      <x:c r="J13" s="26"/>
      <x:c r="K13" s="25"/>
      <x:c r="L13" s="24"/>
    </x:row>
    <x:row r="14" ht="29" customHeight="1">
      <x:c r="A14" s="24"/>
      <x:c r="B14" s="24"/>
      <x:c r="C14" s="24"/>
      <x:c r="D14" s="24"/>
      <x:c r="E14" s="24"/>
      <x:c r="F14" s="25"/>
      <x:c r="G14" s="25"/>
      <x:c r="H14" s="25"/>
      <x:c r="I14" s="26"/>
      <x:c r="J14" s="26"/>
      <x:c r="K14" s="25"/>
      <x:c r="L14" s="24"/>
    </x:row>
    <x:row r="15" ht="29" customHeight="1">
      <x:c r="A15" s="24"/>
      <x:c r="B15" s="24"/>
      <x:c r="C15" s="24"/>
      <x:c r="D15" s="24"/>
      <x:c r="E15" s="24"/>
      <x:c r="F15" s="25"/>
      <x:c r="G15" s="25"/>
      <x:c r="H15" s="25"/>
      <x:c r="I15" s="26"/>
      <x:c r="J15" s="26"/>
      <x:c r="K15" s="25"/>
      <x:c r="L15" s="24"/>
    </x:row>
    <x:row r="16" ht="29" customHeight="1">
      <x:c r="A16" s="24"/>
      <x:c r="B16" s="24"/>
      <x:c r="C16" s="24"/>
      <x:c r="D16" s="24"/>
      <x:c r="E16" s="24"/>
      <x:c r="F16" s="25"/>
      <x:c r="G16" s="25"/>
      <x:c r="H16" s="25"/>
      <x:c r="I16" s="26"/>
      <x:c r="J16" s="26"/>
      <x:c r="K16" s="25"/>
      <x:c r="L16" s="24"/>
    </x:row>
  </x:sheetData>
  <x:pageMargins left="0.7" right="0.7" top="0.75" bottom="0.75" header="0.3" footer="0.3"/>
  <x:tableParts count="1">
    <x:tablePart xmlns:r="http://schemas.openxmlformats.org/officeDocument/2006/relationships" r:id="Re025f7952042448d"/>
  </x:tableParts>
</x:worksheet>
</file>